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320" windowWidth="14790" windowHeight="4935" tabRatio="823" activeTab="8"/>
  </bookViews>
  <sheets>
    <sheet name="Application" sheetId="1" r:id="rId1"/>
    <sheet name="Performance Summary" sheetId="2" r:id="rId2"/>
    <sheet name="Commissioning" sheetId="3" r:id="rId3"/>
    <sheet name="Add. Commissioning" sheetId="4" r:id="rId4"/>
    <sheet name="Water Reference" sheetId="5" r:id="rId5"/>
    <sheet name="Water Use Reduction" sheetId="6" r:id="rId6"/>
    <sheet name="Cr2 - Reference (HIDE)" sheetId="7" state="veryHidden" r:id="rId7"/>
    <sheet name="Pt Look Up_Hidden" sheetId="8" state="veryHidden" r:id="rId8"/>
    <sheet name="Materials &amp; Products" sheetId="9" r:id="rId9"/>
    <sheet name="Energy Modeling" sheetId="10" r:id="rId10"/>
    <sheet name="Simple Payback" sheetId="11" r:id="rId11"/>
  </sheets>
  <definedNames>
    <definedName name="Add_Faucet">'Cr2 - Reference (HIDE)'!$A$10:$A$14</definedName>
    <definedName name="Add_JSink">'Cr2 - Reference (HIDE)'!$A$25:$A$27</definedName>
    <definedName name="Add_Showerhead">'Cr2 - Reference (HIDE)'!$A$15:$A$19</definedName>
    <definedName name="Add_Sink">'Cr2 - Reference (HIDE)'!$A$20:$A$24</definedName>
    <definedName name="Add_ToiletF">'Cr2 - Reference (HIDE)'!$A$30:$A$36</definedName>
    <definedName name="Add_ToiletM">'Cr2 - Reference (HIDE)'!$A$37:$A$43</definedName>
    <definedName name="Add_Urinal">'Cr2 - Reference (HIDE)'!$A$44:$A$47</definedName>
    <definedName name="faucet">'Cr2 - Reference (HIDE)'!$A$11:$A$14</definedName>
    <definedName name="Flush">'Cr2 - Reference (HIDE)'!$A$31:$A$47</definedName>
    <definedName name="input" localSheetId="9">#REF!</definedName>
    <definedName name="input" localSheetId="4">#REF!</definedName>
    <definedName name="input">#REF!</definedName>
    <definedName name="JSink">'Cr2 - Reference (HIDE)'!$A$26:$A$27</definedName>
    <definedName name="occupant">'Cr2 - Reference (HIDE)'!$A$51:$A$54</definedName>
    <definedName name="_xlnm.Print_Area" localSheetId="3">'Add. Commissioning'!$B$1:$G$29</definedName>
    <definedName name="_xlnm.Print_Area" localSheetId="0">'Application'!$B$1:$G$115</definedName>
    <definedName name="_xlnm.Print_Area" localSheetId="2">'Commissioning'!$B$1:$G$39</definedName>
    <definedName name="_xlnm.Print_Area" localSheetId="9">'Energy Modeling'!$B$1:$J$41</definedName>
    <definedName name="_xlnm.Print_Area" localSheetId="8">'Materials &amp; Products'!$B$1:$G$85</definedName>
    <definedName name="_xlnm.Print_Area" localSheetId="1">'Performance Summary'!$B$1:$F$52</definedName>
    <definedName name="_xlnm.Print_Area" localSheetId="10">'Simple Payback'!$B$1:$P$82</definedName>
    <definedName name="_xlnm.Print_Area" localSheetId="5">'Water Use Reduction'!$B$1:$J$97</definedName>
    <definedName name="showerhead">'Cr2 - Reference (HIDE)'!$A$16:$A$19</definedName>
    <definedName name="sink">'Cr2 - Reference (HIDE)'!$A$21:$A$24</definedName>
    <definedName name="toilet">'Cr2 - Reference (HIDE)'!$A$30:$A$43</definedName>
    <definedName name="toiletF">'Cr2 - Reference (HIDE)'!$A$31:$A$36</definedName>
    <definedName name="toiletM">'Cr2 - Reference (HIDE)'!$A$38:$A$43</definedName>
    <definedName name="urinal">'Cr2 - Reference (HIDE)'!$A$45:$A$47</definedName>
    <definedName name="Z_0EB91937_82B0_40F8_93BB_E1822A683985_.wvu.PrintArea" localSheetId="3" hidden="1">'Add. Commissioning'!$B$1:$G$29</definedName>
    <definedName name="Z_0EB91937_82B0_40F8_93BB_E1822A683985_.wvu.PrintArea" localSheetId="0" hidden="1">'Application'!$B$1:$G$115</definedName>
    <definedName name="Z_0EB91937_82B0_40F8_93BB_E1822A683985_.wvu.PrintArea" localSheetId="2" hidden="1">'Commissioning'!$B$1:$G$39</definedName>
    <definedName name="Z_0EB91937_82B0_40F8_93BB_E1822A683985_.wvu.PrintArea" localSheetId="9" hidden="1">'Energy Modeling'!$B$1:$J$41</definedName>
    <definedName name="Z_0EB91937_82B0_40F8_93BB_E1822A683985_.wvu.PrintArea" localSheetId="8" hidden="1">'Materials &amp; Products'!$B$1:$G$85</definedName>
    <definedName name="Z_0EB91937_82B0_40F8_93BB_E1822A683985_.wvu.PrintArea" localSheetId="1" hidden="1">'Performance Summary'!$B$1:$F$52</definedName>
    <definedName name="Z_0EB91937_82B0_40F8_93BB_E1822A683985_.wvu.PrintArea" localSheetId="10" hidden="1">'Simple Payback'!$B$1:$P$82</definedName>
    <definedName name="Z_0EB91937_82B0_40F8_93BB_E1822A683985_.wvu.PrintArea" localSheetId="5" hidden="1">'Water Use Reduction'!$B$1:$J$97</definedName>
    <definedName name="Z_FE3D9275_4220_4D8E_8C2E_C353859F44BF_.wvu.PrintArea" localSheetId="3" hidden="1">'Add. Commissioning'!$B$1:$G$29</definedName>
    <definedName name="Z_FE3D9275_4220_4D8E_8C2E_C353859F44BF_.wvu.PrintArea" localSheetId="0" hidden="1">'Application'!$B$1:$G$115</definedName>
    <definedName name="Z_FE3D9275_4220_4D8E_8C2E_C353859F44BF_.wvu.PrintArea" localSheetId="2" hidden="1">'Commissioning'!$B$1:$G$39</definedName>
    <definedName name="Z_FE3D9275_4220_4D8E_8C2E_C353859F44BF_.wvu.PrintArea" localSheetId="9" hidden="1">'Energy Modeling'!$B$1:$J$41</definedName>
    <definedName name="Z_FE3D9275_4220_4D8E_8C2E_C353859F44BF_.wvu.PrintArea" localSheetId="8" hidden="1">'Materials &amp; Products'!$B$1:$G$85</definedName>
    <definedName name="Z_FE3D9275_4220_4D8E_8C2E_C353859F44BF_.wvu.PrintArea" localSheetId="1" hidden="1">'Performance Summary'!$B$1:$F$52</definedName>
    <definedName name="Z_FE3D9275_4220_4D8E_8C2E_C353859F44BF_.wvu.PrintArea" localSheetId="10" hidden="1">'Simple Payback'!$B$1:$P$82</definedName>
    <definedName name="Z_FE3D9275_4220_4D8E_8C2E_C353859F44BF_.wvu.PrintArea" localSheetId="5" hidden="1">'Water Use Reduction'!$B$1:$J$97</definedName>
  </definedNames>
  <calcPr fullCalcOnLoad="1"/>
</workbook>
</file>

<file path=xl/sharedStrings.xml><?xml version="1.0" encoding="utf-8"?>
<sst xmlns="http://schemas.openxmlformats.org/spreadsheetml/2006/main" count="859" uniqueCount="346">
  <si>
    <t>Daily Uses</t>
  </si>
  <si>
    <t>Occupants</t>
  </si>
  <si>
    <t>Annual Work Days</t>
  </si>
  <si>
    <t>Water Use Reduction (%)</t>
  </si>
  <si>
    <t>Flow Fixture Chart</t>
  </si>
  <si>
    <t>Flush Fixture Chart</t>
  </si>
  <si>
    <t>Duration (sec)</t>
  </si>
  <si>
    <t>Water Use (GPF)</t>
  </si>
  <si>
    <t>Janitor Sink</t>
  </si>
  <si>
    <t>Hand Wash Fountain</t>
  </si>
  <si>
    <t>Energy Policy Act of 1992 Requirements</t>
  </si>
  <si>
    <t>Water Closets</t>
  </si>
  <si>
    <t>Urinals</t>
  </si>
  <si>
    <t>Showerheads</t>
  </si>
  <si>
    <t>Replacement Aerators</t>
  </si>
  <si>
    <t>Metering Faucets</t>
  </si>
  <si>
    <t>gal/flush</t>
  </si>
  <si>
    <t>gal/min.</t>
  </si>
  <si>
    <t>gal/cycle</t>
  </si>
  <si>
    <t>Conventional Faucet/Lavatory</t>
  </si>
  <si>
    <t>Conventional Kitchen Sink</t>
  </si>
  <si>
    <t>Conventional Showerhead</t>
  </si>
  <si>
    <t>Duration (Seconds)</t>
  </si>
  <si>
    <t>Faucet/Lavatory</t>
  </si>
  <si>
    <t>Sinks</t>
  </si>
  <si>
    <t>Faucets</t>
  </si>
  <si>
    <t>Duration (Flush)</t>
  </si>
  <si>
    <t>Urinal</t>
  </si>
  <si>
    <t>Water Closet (Female Occupants)</t>
  </si>
  <si>
    <t>Water Closet (Male Occupants)</t>
  </si>
  <si>
    <t>Water Use (GPM)</t>
  </si>
  <si>
    <t>Water Use</t>
  </si>
  <si>
    <t>Unit</t>
  </si>
  <si>
    <t>Assumptions</t>
  </si>
  <si>
    <t>Points Earned</t>
  </si>
  <si>
    <t>I have complied with the Energy Efficiency and Sustainable Construction Standards for State Buildings requirements for water-use reduction.</t>
  </si>
  <si>
    <t>Organization</t>
  </si>
  <si>
    <t>Baseline Water Use</t>
  </si>
  <si>
    <t>Conventional Water Closet (M) (1.6 gpf)</t>
  </si>
  <si>
    <t>High-Efficiency Toilet (F) (1.2 gpf)</t>
  </si>
  <si>
    <t>Conventional Water Closet (F) (1.6 gpf)</t>
  </si>
  <si>
    <t>Low-Flow Water Closet (F) (1.1 gpf)</t>
  </si>
  <si>
    <t>Ultra Low-Flow Water Closet (F) (0.8 gpf)</t>
  </si>
  <si>
    <t>Dual Flush Toilet (F) (1.1 avg. gpf)</t>
  </si>
  <si>
    <t>Composting Toilet (F) (0.0 gpf)</t>
  </si>
  <si>
    <t>High-Efficiency Toilet (M) (1.2 gpf)</t>
  </si>
  <si>
    <t>Low-Flow Water Closet (M) (1.1 gpf)</t>
  </si>
  <si>
    <t>Ultra Low-Flow Water Closet (M) (0.8 gpf)</t>
  </si>
  <si>
    <t>Dual Flush Toilet (M) (1.1 avg. gpf)</t>
  </si>
  <si>
    <t>Composting Toilet (M) (0.0 gpf)</t>
  </si>
  <si>
    <t>Conventional Urinal (1.0 gpf)</t>
  </si>
  <si>
    <t>High-Efficiency Urinal (0.5 gpf)</t>
  </si>
  <si>
    <t>Waterless Urinal (0.0 gpf)</t>
  </si>
  <si>
    <t>Low-Flow Kitchen Sink (1.8 gpm)</t>
  </si>
  <si>
    <t>Occupant Type</t>
  </si>
  <si>
    <t>Project Name</t>
  </si>
  <si>
    <t>Project Number</t>
  </si>
  <si>
    <t>Harvested in Georgia</t>
  </si>
  <si>
    <t>Extracted in Georgia</t>
  </si>
  <si>
    <t>Manufactured in Georgia</t>
  </si>
  <si>
    <t>No</t>
  </si>
  <si>
    <t xml:space="preserve">Total value ($) of Georgia-Based Materials &amp; Products </t>
  </si>
  <si>
    <t>Georgia Based Materials &amp; Products (%)</t>
  </si>
  <si>
    <t>I have complied with the Energy Efficiency and Sustainable Construction Standards for State Buildings requirements for Georgia-based Materials &amp; Products.</t>
  </si>
  <si>
    <t>Commissioning Task</t>
  </si>
  <si>
    <t>Typical Time Frame</t>
  </si>
  <si>
    <t>Completion Date</t>
  </si>
  <si>
    <t>Prepare OPR</t>
  </si>
  <si>
    <t>Owner</t>
  </si>
  <si>
    <t>Prior to beginning Design Documents.</t>
  </si>
  <si>
    <t>Prepare BOD</t>
  </si>
  <si>
    <t>A/E Team</t>
  </si>
  <si>
    <t>During the Design Phase.</t>
  </si>
  <si>
    <t>Prepare a Cx Plan</t>
  </si>
  <si>
    <t>CxA</t>
  </si>
  <si>
    <t>Incorporate Cx Requirements into Construction Documents</t>
  </si>
  <si>
    <t>CxA will review existing project specifications and incorporate commissioning requirements.</t>
  </si>
  <si>
    <t>Introduction and task assignment meeting, i.e. Cx kickoff</t>
  </si>
  <si>
    <t>When all contractors have been selected. This meeting is to introduce everyone needed in the Cx process and define roles and responsibilities.</t>
  </si>
  <si>
    <t>Verification of Installation</t>
  </si>
  <si>
    <t>CxA will be walking the job periodically as the job progresses looking for system wide issues that may prove to be functional problems later.</t>
  </si>
  <si>
    <t xml:space="preserve">Completion of start-up test sheets </t>
  </si>
  <si>
    <t>This should happen when the equipment begins to arrive on the job.  It is the contractor’s responsibility to properly fill them out and return to the CxA.  Factory start-up sheets are preferable.  If the contractor does not have anything to use, the CxA will supply the sheets for them.</t>
  </si>
  <si>
    <t>Functional performance tests and verification of TAB Reports</t>
  </si>
  <si>
    <t>CxA / Contractors</t>
  </si>
  <si>
    <t xml:space="preserve">Require the participation of all sub contractors and CxA designated personnel. This should take place prior to the CO.  If any problems arise during testing, some amount of time may be required to correct the problems and this should also be considered before CO date. </t>
  </si>
  <si>
    <t>Summary (final) commissioning report</t>
  </si>
  <si>
    <t xml:space="preserve">Provided by the CxA after substantial progress has been made with resolving the discrepancies and deficiencies identified during functional performance testing.  </t>
  </si>
  <si>
    <t>I have complied with the Energy Efficiency and Sustainable Construction Standards for State Buildings requirements for commissioning.</t>
  </si>
  <si>
    <t>Conduct a commissioning design review prior to mid-construction documents</t>
  </si>
  <si>
    <t xml:space="preserve">CxA will conduct a second design review at 50% to 95% of Construction Documents </t>
  </si>
  <si>
    <t xml:space="preserve">Review contractor submittals applicable to systems being commissioned </t>
  </si>
  <si>
    <t>During construction phase, CxA will review submittals for compliance with OPR and construction documents</t>
  </si>
  <si>
    <t>Develop a systems manual for the commissioned systems</t>
  </si>
  <si>
    <t>During construction phase, prior to occupancy</t>
  </si>
  <si>
    <t>Verify that the requirements for training are completed</t>
  </si>
  <si>
    <t>End of construction phase, prior to occupancy</t>
  </si>
  <si>
    <t>I have complied with the Energy Efficiency and Sustainable Construction Standards for State Buildings requirements for additional commissioning.</t>
  </si>
  <si>
    <t>Baseline</t>
  </si>
  <si>
    <t>Cost</t>
  </si>
  <si>
    <t>Simple Payback Worksheet</t>
  </si>
  <si>
    <t>Discount Rate</t>
  </si>
  <si>
    <t>Description</t>
  </si>
  <si>
    <t>Estimated Savings</t>
  </si>
  <si>
    <t>Discount Factor</t>
  </si>
  <si>
    <t>Address 1</t>
  </si>
  <si>
    <t>Address 2</t>
  </si>
  <si>
    <t>City</t>
  </si>
  <si>
    <t>Credit Contact Information</t>
  </si>
  <si>
    <t>Cr1: Commissioning</t>
  </si>
  <si>
    <t>Cr3: Georgia Based Materials</t>
  </si>
  <si>
    <t>Cr4: Energy Reduction</t>
  </si>
  <si>
    <t>Address</t>
  </si>
  <si>
    <t>Phone</t>
  </si>
  <si>
    <t>Email</t>
  </si>
  <si>
    <t>State</t>
  </si>
  <si>
    <t>Zip Code</t>
  </si>
  <si>
    <t>Start Date</t>
  </si>
  <si>
    <t>End Date</t>
  </si>
  <si>
    <t>Construction (Projected)</t>
  </si>
  <si>
    <t>Primary Contact</t>
  </si>
  <si>
    <t>Signature of Responsible Team Member</t>
  </si>
  <si>
    <t>Printed Name</t>
  </si>
  <si>
    <t>Date</t>
  </si>
  <si>
    <t>Commissioning</t>
  </si>
  <si>
    <t>Required</t>
  </si>
  <si>
    <t>Points</t>
  </si>
  <si>
    <t>Water-Use Reduction</t>
  </si>
  <si>
    <t>Georgia Based Materials &amp; Products</t>
  </si>
  <si>
    <t>Energy Cost Savings</t>
  </si>
  <si>
    <t>I have complied with the Energy Efficiency and Sustainable Construction Standards for State Buildings recommendation for Energy Modeling and Life Cycle Cost Analysis.</t>
  </si>
  <si>
    <t>Project City</t>
  </si>
  <si>
    <t>Project Zip Code</t>
  </si>
  <si>
    <t>Project Address 1</t>
  </si>
  <si>
    <t>Project Address 2</t>
  </si>
  <si>
    <t>None</t>
  </si>
  <si>
    <t>Full Time Occupants</t>
  </si>
  <si>
    <t>Daily Visitors</t>
  </si>
  <si>
    <t>12 to 30</t>
  </si>
  <si>
    <t>31 to 50</t>
  </si>
  <si>
    <t>51 to 70</t>
  </si>
  <si>
    <t>71 to 100</t>
  </si>
  <si>
    <t>Performance</t>
  </si>
  <si>
    <t>Kitchen Sink</t>
  </si>
  <si>
    <t>Water Closet (F)</t>
  </si>
  <si>
    <t>Water Closet (M)</t>
  </si>
  <si>
    <t>Uses per day</t>
  </si>
  <si>
    <t>Duration</t>
  </si>
  <si>
    <t>Residents</t>
  </si>
  <si>
    <t>All Occupants</t>
  </si>
  <si>
    <t>Shower</t>
  </si>
  <si>
    <t>Lavatory</t>
  </si>
  <si>
    <t xml:space="preserve">Kitchen Sink </t>
  </si>
  <si>
    <t>Ultra Low-Flow Kitchen Sink (1.0 gpm)</t>
  </si>
  <si>
    <t>Standard Information</t>
  </si>
  <si>
    <t>Fundamental Commissioning</t>
  </si>
  <si>
    <t>% Achieved</t>
  </si>
  <si>
    <t>Level</t>
  </si>
  <si>
    <t>Project Achievements</t>
  </si>
  <si>
    <t>Water Use Reduction</t>
  </si>
  <si>
    <t>Flow Rate (GPM)</t>
  </si>
  <si>
    <t>Design</t>
  </si>
  <si>
    <t>Water Use (Gallons)</t>
  </si>
  <si>
    <t>Flow Fixtures</t>
  </si>
  <si>
    <t>Flush Fixtures</t>
  </si>
  <si>
    <t>Click Here to Select</t>
  </si>
  <si>
    <t>Water Use (Gal.)</t>
  </si>
  <si>
    <t>Georgia Based Materials &amp; Products Worksheet</t>
  </si>
  <si>
    <t>Energy Use</t>
  </si>
  <si>
    <t>Party</t>
  </si>
  <si>
    <t>Party Sign Off</t>
  </si>
  <si>
    <t>Low-Flow Faucet/Lavatory (1.8 gpm)</t>
  </si>
  <si>
    <t>Low-Flow Faucet/Lavatory (1.0 gpm)</t>
  </si>
  <si>
    <t>Low-Flow Faucet/Lavatory (0.5 gpm)</t>
  </si>
  <si>
    <t>Low-Flow Showerhead (1.8 gpm)</t>
  </si>
  <si>
    <t>Low-Flow Showerhead (1.5 gpm)</t>
  </si>
  <si>
    <t>Low-Flow Showerhead (1.0 gpm)</t>
  </si>
  <si>
    <t>Additional Faucet</t>
  </si>
  <si>
    <t>Additional Showerhead</t>
  </si>
  <si>
    <t>Additional Sink</t>
  </si>
  <si>
    <t>Additional Water Closet (F)</t>
  </si>
  <si>
    <t>Additional Water Closet (M)</t>
  </si>
  <si>
    <t>Additional Urinal</t>
  </si>
  <si>
    <t>Additional Janitor Sink</t>
  </si>
  <si>
    <t>Low-Flow Janitor Sink</t>
  </si>
  <si>
    <t>Not Listed? Enter Here</t>
  </si>
  <si>
    <r>
      <t>Total Daily Volume in Gallons</t>
    </r>
  </si>
  <si>
    <t>Total Annual Volume</t>
  </si>
  <si>
    <t>Total number of days annually that the space is occupied and in use.</t>
  </si>
  <si>
    <t>Project Certification Level</t>
  </si>
  <si>
    <t>Point Breakdown</t>
  </si>
  <si>
    <t>Simulation Program</t>
  </si>
  <si>
    <t>Principal Heat Source</t>
  </si>
  <si>
    <t>Energy Code Used</t>
  </si>
  <si>
    <t>ASHRAE 90.1-2004*</t>
  </si>
  <si>
    <t>Building Type</t>
  </si>
  <si>
    <t>Stories Above Grade</t>
  </si>
  <si>
    <t>Stories Below Grade</t>
  </si>
  <si>
    <t>Gross Sq. Ft.**</t>
  </si>
  <si>
    <t>Energy Type</t>
  </si>
  <si>
    <t>Energy Rate</t>
  </si>
  <si>
    <t>Units of Energy</t>
  </si>
  <si>
    <t>Proposed Design</t>
  </si>
  <si>
    <t>Baseline Design</t>
  </si>
  <si>
    <t>Percent Savings</t>
  </si>
  <si>
    <t>MBtu</t>
  </si>
  <si>
    <t>Energy Model Information</t>
  </si>
  <si>
    <t>Points Earned from Energy Use Savings</t>
  </si>
  <si>
    <t>Manufacturer Name</t>
  </si>
  <si>
    <t>Note: The Water-Use Reduction Checklist serves to verify compliance with the requirements of Section 2.1 – Water-Use Reduction Requirements. Utilize the following spreadsheets to determine water use reduction between baseline and proposed design alternatives. Complete this checklist at the end of the Design Document phase of the project. The form must be submitted to the agency owner upon completion.</t>
  </si>
  <si>
    <t>All full time and part time employees or staff.</t>
  </si>
  <si>
    <t>Sum of all occupant types</t>
  </si>
  <si>
    <t>Percent of All Occupants that are Female</t>
  </si>
  <si>
    <t>Percent of All Occupants that are Male</t>
  </si>
  <si>
    <t>Occupants who regularly reside in the building.</t>
  </si>
  <si>
    <t>% Female (Default 50%)</t>
  </si>
  <si>
    <t>% Male (Default 50%)</t>
  </si>
  <si>
    <t>**Number automatically filled from 'Standard Project Info' Sheet</t>
  </si>
  <si>
    <t>The following table provides the water usage requirements of the Energy Policy Act of 1992.</t>
  </si>
  <si>
    <t>Flow Rate</t>
  </si>
  <si>
    <t>The following tables provide typical plumbing fixtures and fittings flow rates that may be specified to comply with the requirement.</t>
  </si>
  <si>
    <t>All fixtures listed below are available in the Water Reduction template.</t>
  </si>
  <si>
    <t>Low-Flow Faucet/Lavatory</t>
  </si>
  <si>
    <t>1.8 / 1.0 / 0.5</t>
  </si>
  <si>
    <t>1.8 / 1.5 / 1.0</t>
  </si>
  <si>
    <t>Low-Flow Showerhead</t>
  </si>
  <si>
    <t>Low-Flow Kitchen Sink</t>
  </si>
  <si>
    <t>1.8 / 1.0</t>
  </si>
  <si>
    <t>Conventional Water Closet</t>
  </si>
  <si>
    <t>High-Efficiency Toilet</t>
  </si>
  <si>
    <t>Low-Flow Water Closet</t>
  </si>
  <si>
    <t>Ultra Low-Flow Water Closet</t>
  </si>
  <si>
    <t>Dual Flush Toilet</t>
  </si>
  <si>
    <t>0.8 / 1.6</t>
  </si>
  <si>
    <t>Composting Toilet</t>
  </si>
  <si>
    <t>Conventional Urinal</t>
  </si>
  <si>
    <t>High-Efficiency Urinal</t>
  </si>
  <si>
    <t>Waterless Urinal</t>
  </si>
  <si>
    <t>Fixture</t>
  </si>
  <si>
    <t>Water Use Reduction Reference</t>
  </si>
  <si>
    <t>n/a</t>
  </si>
  <si>
    <t>Water Closet (Female)</t>
  </si>
  <si>
    <t>Water Closet (Male)</t>
  </si>
  <si>
    <t>Full Time Occ.</t>
  </si>
  <si>
    <t>Lavatory (seconds)</t>
  </si>
  <si>
    <t>Shower (seconds)</t>
  </si>
  <si>
    <t>Kitchen Sink (seconds)</t>
  </si>
  <si>
    <t>Janitor Sink (seconds)</t>
  </si>
  <si>
    <t>Water Closet (Female) (flush)</t>
  </si>
  <si>
    <t>Water Closet (Male) (flush)</t>
  </si>
  <si>
    <t>Default Uses per Day by Fixture and Occupant Type</t>
  </si>
  <si>
    <t>Default Duration per Use by Fixture and Occupant Type</t>
  </si>
  <si>
    <t>Urinal (Male) (flush)</t>
  </si>
  <si>
    <t>The following Tables contain the default values used for calculating water use. These values are pre-calculated in the electronic Water Use Reduction Template. Any fixtures added to the table that are not included in the charts above should adhere to these standard values.</t>
  </si>
  <si>
    <t>The default value for male and female occupants is 50%/50%. This value should be adjusted accordingly by the average sex of the occupants of the building.</t>
  </si>
  <si>
    <t>Annual Work Days (Default of 250)</t>
  </si>
  <si>
    <t>Total Project Materials &amp; Products Cost</t>
  </si>
  <si>
    <t>Data Calculation Method*</t>
  </si>
  <si>
    <t>Total Energy ***</t>
  </si>
  <si>
    <t>***The "Total Energy" row is used to calculate the points earned from energy use savings.</t>
  </si>
  <si>
    <t>Simple</t>
  </si>
  <si>
    <t>Discounted</t>
  </si>
  <si>
    <t>Type of Payback</t>
  </si>
  <si>
    <t>Payback in Years</t>
  </si>
  <si>
    <t>Simple Payback</t>
  </si>
  <si>
    <t>Cr2: Water Use Reduction</t>
  </si>
  <si>
    <t>Water</t>
  </si>
  <si>
    <t>Materials</t>
  </si>
  <si>
    <t>Energy</t>
  </si>
  <si>
    <t>WA</t>
  </si>
  <si>
    <t>MR</t>
  </si>
  <si>
    <t>EN</t>
  </si>
  <si>
    <t>Weighted Payback</t>
  </si>
  <si>
    <t>Total Payback</t>
  </si>
  <si>
    <t>Source of Energy Rate</t>
  </si>
  <si>
    <t>Electricity</t>
  </si>
  <si>
    <t>Natural Gas</t>
  </si>
  <si>
    <t>kWh</t>
  </si>
  <si>
    <t>kBtu</t>
  </si>
  <si>
    <t>Other</t>
  </si>
  <si>
    <t>Enter Unit</t>
  </si>
  <si>
    <t>The default value for annual work days is 250.</t>
  </si>
  <si>
    <t>Additional Commissioning</t>
  </si>
  <si>
    <t>Total Points Earned</t>
  </si>
  <si>
    <t>Credit Completion</t>
  </si>
  <si>
    <t>Fundamental</t>
  </si>
  <si>
    <t>Additional</t>
  </si>
  <si>
    <t>Total Annual Reduction in Gallons</t>
  </si>
  <si>
    <t>Utility Rate</t>
  </si>
  <si>
    <t>Annual $ Saved*</t>
  </si>
  <si>
    <t>Gallons</t>
  </si>
  <si>
    <t>CF</t>
  </si>
  <si>
    <t>CCF</t>
  </si>
  <si>
    <t>MCF</t>
  </si>
  <si>
    <t>NO</t>
  </si>
  <si>
    <t>The Primary Contact must sign off each template after completion and is reponsible for the accuracy of the information the templates contain.</t>
  </si>
  <si>
    <t>The Energy Efficiency and Sustainable Construction Standards for State Buildings in accordance with the Energy Efficiency and Sustainable Construction Act of 2008 provide a resource for state agencies, design professionals, contractors, and building operators. The Standards were developed by the 2008 Energy Efficiency and Sustainable Construction Task Force. The Task Force was authorized under Senate Bill 130 to develop policies, procedures and guidelines to provide more stringent energy efficiency requirements for future buildings that will be constructed by the State.</t>
  </si>
  <si>
    <t>This sheet is a reference for project performance. It will report completion and point totals upon completion of corresponding credit templates.</t>
  </si>
  <si>
    <t>***If a fixture uses grey or recycled water; enter design flow rate as 0***</t>
  </si>
  <si>
    <t>*Use The Data Calculation Method to determine the Total Project Cost and the cost of Materials &amp; Products entered into the table. The method must be consistent for ALL calculations made.</t>
  </si>
  <si>
    <t>The Georgia-based Materials &amp; Products Checklist serves to verfiy compliance with the requirements of Section 3.1: Georgia-based Materials &amp; Products Requirements. Complete this checklist at the end of the construction phase for the project. The form must be submitted to the agency owner at completion.</t>
  </si>
  <si>
    <t>Material or Product</t>
  </si>
  <si>
    <t>Total Material/Product Cost</t>
  </si>
  <si>
    <t>The Energy Modeling Checklist serves to certify compliance with the recommendation of Section 4.1: Energy Modeling and Life Cycle Cost Analysis Recommendations. Utilize the following spreadsheets to determine energy savings from baseline to proposed design alternatives. Complete this checklist at the end of the Design Document phase of the project. The form must be submitted to the agency owner at completion if this recommendation will be pursued.</t>
  </si>
  <si>
    <t>This form may be used to compare design alternatives that exceed the standards set forth in ASHRAE 90.1-2004 by 30% where it is determined that such 30% efficiency is cost effective based on a simple payback analysis with a payback at no more than seven years. If the payback is greater than seven years, a life cycle cost analysis is required to show that paybacks to not exceed 10 years.</t>
  </si>
  <si>
    <t>The Simple Payback Worksheet is required for projects exceeding 30% energy efficiency over ASHRAE 90.1-2004. This worksheet will aid decision making to detemine whether or not savings of 30% or above created by proposed design alternatives will payback within the required ten year period. COMPLETING THIS SHEET DOES NOT CONSTITUTE A FULL LIFE CYCLE COST ANALYSIS. Additional calculations are required to obtain incentive points oulined in Section 4.1 &amp; 4.2, Energy Modeling and Life Cycle Cost Analysis Recommendations &amp; Incentives. Additional resources are availabe in the Energy Efficiency and Sustainable Construction Standards for State Buildings Handbook Section 4.4, Energy Modeling and Life Cycle Cost Analysis Resources.</t>
  </si>
  <si>
    <t>The Additional Commissioning Checklist serves to verify compliance of the required tasks oulined in Section 1.2 - Commissioning Incentives in order to receive the alotted incentive points. Complete this checklist at the end of the construction phase for the project. The form must be submitted to the agency owner upon completion.</t>
  </si>
  <si>
    <t>The Commissioning Checklist serves to verify compliance with the requirements of Section 1.1: Commissioning Requirements. Complete this checklist at the end of the construction phase for the project. The form must be submitted to the agency owner at completion.</t>
  </si>
  <si>
    <t>Additional Commissioning (Incentive)</t>
  </si>
  <si>
    <t>Total Daily Occupants</t>
  </si>
  <si>
    <t>The general contractor shall track the materials and costs of each Georgia-based product used on the project and provide documentation to ensure compliance and obtain product data sheets. To comply, one of the three options below must be checked, “Yes” (Harvested, Extracted OR Manufactured in Georgia). Materials or Products entered into the table that do not meet the criteria will not be considered in the final calculation.</t>
  </si>
  <si>
    <t>Select in the first box whether the project will use the Default Materials Value or Actual Materials Value to assess compliance with the 10% minimum guideline requirements.</t>
  </si>
  <si>
    <t>Water Use Reduction Worksheet</t>
  </si>
  <si>
    <t>Name &amp; Location</t>
  </si>
  <si>
    <t>Public/Private</t>
  </si>
  <si>
    <t>Click to Select</t>
  </si>
  <si>
    <t>Responsible Agency</t>
  </si>
  <si>
    <t>Agency Name</t>
  </si>
  <si>
    <t>Owner's Agent/ Responsible Party</t>
  </si>
  <si>
    <t>Name</t>
  </si>
  <si>
    <t>Application Date</t>
  </si>
  <si>
    <t>Application Status</t>
  </si>
  <si>
    <t>**conditioned spaces only</t>
  </si>
  <si>
    <t>Gross Square Footage**</t>
  </si>
  <si>
    <t>Please fill in the Standard Project Information Listed Below. All fields are required.</t>
  </si>
  <si>
    <t>*edited by reviewer only</t>
  </si>
  <si>
    <r>
      <t xml:space="preserve">Complete?
</t>
    </r>
    <r>
      <rPr>
        <i/>
        <sz val="8"/>
        <color indexed="9"/>
        <rFont val="Times New Roman"/>
        <family val="1"/>
      </rPr>
      <t>Do not mark box yes until final documentation is received from CxA</t>
    </r>
  </si>
  <si>
    <t>Daily Average of all non regular building users.</t>
  </si>
  <si>
    <r>
      <t xml:space="preserve">Utility Unit </t>
    </r>
    <r>
      <rPr>
        <i/>
        <sz val="11"/>
        <rFont val="Times New Roman"/>
        <family val="1"/>
      </rPr>
      <t>(select from pulldown menu)</t>
    </r>
  </si>
  <si>
    <t>Flow Rate (GPF)</t>
  </si>
  <si>
    <t>*this is an estimate for internal use only and does not affect the requirement in any way.</t>
  </si>
  <si>
    <r>
      <t>Default Materials Value</t>
    </r>
    <r>
      <rPr>
        <i/>
        <sz val="10"/>
        <color indexed="8"/>
        <rFont val="Times New Roman"/>
        <family val="1"/>
      </rPr>
      <t>: (Default Materials = Total Construction Cost * 0.45) Based on the total construction costs (hard costs for CSI Master Format 2004 excluding, Division 1)</t>
    </r>
  </si>
  <si>
    <r>
      <t>Actual Materials Value</t>
    </r>
    <r>
      <rPr>
        <i/>
        <sz val="10"/>
        <color indexed="8"/>
        <rFont val="Times New Roman"/>
        <family val="1"/>
      </rPr>
      <t>: Based on actual materials cost (excluding labor and equipment) (hard costs for CSI Master Format 2004 excluding Division 1)</t>
    </r>
  </si>
  <si>
    <t>*The current standard required by Senate Bill 130 for credit consideration as of July 2010</t>
  </si>
  <si>
    <r>
      <t xml:space="preserve">Total Weighted Payback </t>
    </r>
    <r>
      <rPr>
        <i/>
        <sz val="11"/>
        <color indexed="8"/>
        <rFont val="Times New Roman"/>
        <family val="1"/>
      </rPr>
      <t>(Not Discounted)</t>
    </r>
  </si>
  <si>
    <t>Required Fee</t>
  </si>
  <si>
    <t>Fee Status</t>
  </si>
  <si>
    <t>Click to Select*</t>
  </si>
  <si>
    <t>Enter the contact information below for the professional responsible for completing each template listed.</t>
  </si>
  <si>
    <t>If the Owner or Owner's Agent is responsible, type either "Owner" or "Owner's Agent" in the available name space to refer the reviewer to the information above.</t>
  </si>
  <si>
    <t>All Requirements</t>
  </si>
  <si>
    <t>Fax</t>
  </si>
  <si>
    <t>Company/Organization</t>
  </si>
  <si>
    <t>Date Approved/Denied*</t>
  </si>
  <si>
    <t>Certification Level Achieved</t>
  </si>
  <si>
    <t>Certification Level Seeking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</si>
</sst>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
    <numFmt numFmtId="167" formatCode="[$-409]mmmm\ d\,\ yyyy;@"/>
    <numFmt numFmtId="168" formatCode="_(&quot;$&quot;* #,##0.0_);_(&quot;$&quot;* \(#,##0.0\);_(&quot;$&quot;* &quot;-&quot;??_);_(@_)"/>
    <numFmt numFmtId="169" formatCode="#,##0.0"/>
    <numFmt numFmtId="170" formatCode="[$-409]d\-mmm\-yy;@"/>
    <numFmt numFmtId="171" formatCode="_(&quot;$&quot;* #,##0_);_(&quot;$&quot;* \(#,##0\);_(&quot;$&quot;* &quot;-&quot;??_);_(@_)"/>
    <numFmt numFmtId="172" formatCode="_(&quot;$&quot;* #,##0.0000_);_(&quot;$&quot;* \(#,##0.0000\);_(&quot;$&quot;* &quot;-&quot;??_);_(@_)"/>
    <numFmt numFmtId="173" formatCode="[$-409]dddd\,\ mmmm\ dd\,\ yyyy"/>
    <numFmt numFmtId="174" formatCode="[$-409]h:mm:ss\ AM/PM"/>
    <numFmt numFmtId="175" formatCode="&quot;$&quot;#,##0.00"/>
  </numFmts>
  <fonts count="96">
    <font>
      <sz val="11"/>
      <color theme="1"/>
      <name val="Calibri"/>
      <family val="2"/>
    </font>
    <font>
      <sz val="11"/>
      <color indexed="8"/>
      <name val="Calibri"/>
      <family val="2"/>
    </font>
    <font>
      <b/>
      <sz val="10"/>
      <name val="Arial"/>
      <family val="2"/>
    </font>
    <font>
      <sz val="10"/>
      <name val="Arial"/>
      <family val="2"/>
    </font>
    <font>
      <i/>
      <sz val="10"/>
      <name val="Arial"/>
      <family val="2"/>
    </font>
    <font>
      <sz val="10"/>
      <name val="Times New Roman"/>
      <family val="1"/>
    </font>
    <font>
      <i/>
      <sz val="10"/>
      <name val="Times New Roman"/>
      <family val="1"/>
    </font>
    <font>
      <b/>
      <sz val="10"/>
      <name val="Times New Roman"/>
      <family val="1"/>
    </font>
    <font>
      <sz val="12"/>
      <name val="Times New Roman"/>
      <family val="1"/>
    </font>
    <font>
      <b/>
      <sz val="12"/>
      <name val="Times New Roman"/>
      <family val="1"/>
    </font>
    <font>
      <b/>
      <sz val="14"/>
      <name val="Times New Roman"/>
      <family val="1"/>
    </font>
    <font>
      <b/>
      <sz val="11"/>
      <name val="Times New Roman"/>
      <family val="1"/>
    </font>
    <font>
      <sz val="11"/>
      <name val="Times New Roman"/>
      <family val="1"/>
    </font>
    <font>
      <i/>
      <sz val="11"/>
      <name val="Times New Roman"/>
      <family val="1"/>
    </font>
    <font>
      <b/>
      <sz val="24"/>
      <name val="Times New Roman"/>
      <family val="1"/>
    </font>
    <font>
      <i/>
      <sz val="8"/>
      <color indexed="9"/>
      <name val="Times New Roman"/>
      <family val="1"/>
    </font>
    <font>
      <b/>
      <i/>
      <sz val="10"/>
      <name val="Times New Roman"/>
      <family val="1"/>
    </font>
    <font>
      <b/>
      <i/>
      <sz val="11"/>
      <name val="Times New Roman"/>
      <family val="1"/>
    </font>
    <font>
      <sz val="14"/>
      <name val="Times New Roman"/>
      <family val="1"/>
    </font>
    <font>
      <i/>
      <sz val="11"/>
      <color indexed="8"/>
      <name val="Times New Roman"/>
      <family val="1"/>
    </font>
    <font>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imes New Roman"/>
      <family val="1"/>
    </font>
    <font>
      <sz val="10"/>
      <color indexed="8"/>
      <name val="Times New Roman"/>
      <family val="1"/>
    </font>
    <font>
      <b/>
      <sz val="12"/>
      <color indexed="8"/>
      <name val="Times New Roman"/>
      <family val="1"/>
    </font>
    <font>
      <sz val="11"/>
      <color indexed="8"/>
      <name val="Times New Roman"/>
      <family val="1"/>
    </font>
    <font>
      <b/>
      <sz val="11"/>
      <color indexed="8"/>
      <name val="Times New Roman"/>
      <family val="1"/>
    </font>
    <font>
      <sz val="10"/>
      <color indexed="9"/>
      <name val="Times New Roman"/>
      <family val="1"/>
    </font>
    <font>
      <sz val="11"/>
      <color indexed="9"/>
      <name val="Times New Roman"/>
      <family val="1"/>
    </font>
    <font>
      <b/>
      <sz val="14"/>
      <color indexed="9"/>
      <name val="Times New Roman"/>
      <family val="1"/>
    </font>
    <font>
      <b/>
      <sz val="14"/>
      <color indexed="8"/>
      <name val="Times New Roman"/>
      <family val="1"/>
    </font>
    <font>
      <b/>
      <i/>
      <sz val="11"/>
      <color indexed="8"/>
      <name val="Times New Roman"/>
      <family val="1"/>
    </font>
    <font>
      <sz val="14"/>
      <color indexed="8"/>
      <name val="Times New Roman"/>
      <family val="1"/>
    </font>
    <font>
      <b/>
      <sz val="12"/>
      <color indexed="9"/>
      <name val="Times New Roman"/>
      <family val="1"/>
    </font>
    <font>
      <sz val="14"/>
      <color indexed="9"/>
      <name val="Times New Roman"/>
      <family val="1"/>
    </font>
    <font>
      <b/>
      <sz val="10"/>
      <color indexed="9"/>
      <name val="Times New Roman"/>
      <family val="1"/>
    </font>
    <font>
      <i/>
      <sz val="11"/>
      <color indexed="9"/>
      <name val="Times New Roman"/>
      <family val="1"/>
    </font>
    <font>
      <b/>
      <sz val="11"/>
      <color indexed="60"/>
      <name val="Times New Roman"/>
      <family val="1"/>
    </font>
    <font>
      <b/>
      <i/>
      <sz val="10"/>
      <color indexed="8"/>
      <name val="Times New Roman"/>
      <family val="1"/>
    </font>
    <font>
      <sz val="8"/>
      <name val="Tahoma"/>
      <family val="2"/>
    </font>
    <font>
      <b/>
      <sz val="14"/>
      <color indexed="9"/>
      <name val="Arial"/>
      <family val="0"/>
    </font>
    <font>
      <b/>
      <i/>
      <sz val="10"/>
      <color indexed="9"/>
      <name val="Arial"/>
      <family val="0"/>
    </font>
    <font>
      <i/>
      <sz val="10"/>
      <color indexed="9"/>
      <name val="Arial"/>
      <family val="0"/>
    </font>
    <font>
      <b/>
      <sz val="24"/>
      <color indexed="9"/>
      <name val="Arial"/>
      <family val="0"/>
    </font>
    <font>
      <b/>
      <sz val="10"/>
      <color indexed="9"/>
      <name val="Arial"/>
      <family val="0"/>
    </font>
    <font>
      <b/>
      <i/>
      <sz val="14"/>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imes New Roman"/>
      <family val="1"/>
    </font>
    <font>
      <sz val="10"/>
      <color theme="1"/>
      <name val="Times New Roman"/>
      <family val="1"/>
    </font>
    <font>
      <b/>
      <sz val="12"/>
      <color theme="1"/>
      <name val="Times New Roman"/>
      <family val="1"/>
    </font>
    <font>
      <sz val="11"/>
      <color theme="1"/>
      <name val="Times New Roman"/>
      <family val="1"/>
    </font>
    <font>
      <i/>
      <sz val="11"/>
      <color theme="1"/>
      <name val="Times New Roman"/>
      <family val="1"/>
    </font>
    <font>
      <b/>
      <sz val="11"/>
      <color theme="1"/>
      <name val="Times New Roman"/>
      <family val="1"/>
    </font>
    <font>
      <i/>
      <sz val="10"/>
      <color theme="1"/>
      <name val="Times New Roman"/>
      <family val="1"/>
    </font>
    <font>
      <sz val="10"/>
      <color theme="0"/>
      <name val="Times New Roman"/>
      <family val="1"/>
    </font>
    <font>
      <sz val="11"/>
      <color theme="0"/>
      <name val="Times New Roman"/>
      <family val="1"/>
    </font>
    <font>
      <b/>
      <sz val="14"/>
      <color theme="0"/>
      <name val="Times New Roman"/>
      <family val="1"/>
    </font>
    <font>
      <b/>
      <sz val="14"/>
      <color theme="1"/>
      <name val="Times New Roman"/>
      <family val="1"/>
    </font>
    <font>
      <b/>
      <i/>
      <sz val="11"/>
      <color theme="1"/>
      <name val="Times New Roman"/>
      <family val="1"/>
    </font>
    <font>
      <sz val="14"/>
      <color theme="1"/>
      <name val="Times New Roman"/>
      <family val="1"/>
    </font>
    <font>
      <b/>
      <sz val="12"/>
      <color theme="0"/>
      <name val="Times New Roman"/>
      <family val="1"/>
    </font>
    <font>
      <sz val="14"/>
      <color theme="0"/>
      <name val="Times New Roman"/>
      <family val="1"/>
    </font>
    <font>
      <b/>
      <sz val="10"/>
      <color theme="0"/>
      <name val="Times New Roman"/>
      <family val="1"/>
    </font>
    <font>
      <i/>
      <sz val="11"/>
      <color theme="0"/>
      <name val="Times New Roman"/>
      <family val="1"/>
    </font>
    <font>
      <b/>
      <sz val="11"/>
      <color rgb="FFC00000"/>
      <name val="Times New Roman"/>
      <family val="1"/>
    </font>
    <font>
      <b/>
      <i/>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6"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top/>
      <bottom/>
    </border>
    <border>
      <left/>
      <right/>
      <top/>
      <bottom style="thin"/>
    </border>
    <border>
      <left style="thin"/>
      <right/>
      <top style="thin"/>
      <bottom style="thin"/>
    </border>
    <border>
      <left/>
      <right/>
      <top style="thin"/>
      <bottom style="thin"/>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style="thin"/>
    </border>
    <border>
      <left/>
      <right style="thin"/>
      <top/>
      <bottom style="thin"/>
    </border>
    <border>
      <left/>
      <right/>
      <top/>
      <bottom style="medium"/>
    </border>
    <border>
      <left style="thin"/>
      <right style="thin"/>
      <top style="thin"/>
      <bottom/>
    </border>
    <border>
      <left style="thin"/>
      <right style="thin"/>
      <top/>
      <bottom/>
    </border>
    <border>
      <left>
        <color indexed="63"/>
      </left>
      <right style="thin"/>
      <top>
        <color indexed="63"/>
      </top>
      <bottom>
        <color indexed="63"/>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32">
    <xf numFmtId="0" fontId="0" fillId="0" borderId="0" xfId="0" applyFont="1"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lignment/>
    </xf>
    <xf numFmtId="0" fontId="3" fillId="0" borderId="0" xfId="0" applyFont="1" applyBorder="1" applyAlignment="1" applyProtection="1">
      <alignment horizontal="center"/>
      <protection/>
    </xf>
    <xf numFmtId="164" fontId="3" fillId="0" borderId="0" xfId="0" applyNumberFormat="1" applyFont="1" applyBorder="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3" fillId="0" borderId="0" xfId="0" applyFont="1" applyAlignment="1">
      <alignment horizontal="center"/>
    </xf>
    <xf numFmtId="0" fontId="3" fillId="0" borderId="0" xfId="0" applyFont="1" applyFill="1" applyBorder="1" applyAlignment="1" applyProtection="1">
      <alignment horizontal="center"/>
      <protection/>
    </xf>
    <xf numFmtId="164" fontId="3" fillId="0" borderId="0" xfId="0" applyNumberFormat="1" applyFont="1" applyAlignment="1">
      <alignment horizontal="center"/>
    </xf>
    <xf numFmtId="164" fontId="3" fillId="0" borderId="0" xfId="0" applyNumberFormat="1" applyFont="1" applyFill="1" applyBorder="1" applyAlignment="1" applyProtection="1">
      <alignment horizontal="center"/>
      <protection/>
    </xf>
    <xf numFmtId="0" fontId="2" fillId="0" borderId="0" xfId="0" applyFont="1" applyAlignment="1">
      <alignment horizontal="center"/>
    </xf>
    <xf numFmtId="164" fontId="3" fillId="0" borderId="0" xfId="0" applyNumberFormat="1" applyFont="1" applyAlignment="1">
      <alignment/>
    </xf>
    <xf numFmtId="0" fontId="3" fillId="0" borderId="0" xfId="0" applyFont="1" applyFill="1" applyBorder="1" applyAlignment="1" applyProtection="1">
      <alignment/>
      <protection/>
    </xf>
    <xf numFmtId="0" fontId="3" fillId="0" borderId="0" xfId="0" applyFont="1" applyFill="1" applyAlignment="1">
      <alignment/>
    </xf>
    <xf numFmtId="0" fontId="3" fillId="0" borderId="0" xfId="0" applyFont="1" applyFill="1" applyBorder="1" applyAlignment="1">
      <alignment/>
    </xf>
    <xf numFmtId="0" fontId="3" fillId="0" borderId="0" xfId="0" applyFont="1" applyAlignment="1">
      <alignment horizontal="left"/>
    </xf>
    <xf numFmtId="0" fontId="2" fillId="0" borderId="0" xfId="0" applyFont="1" applyAlignment="1">
      <alignment/>
    </xf>
    <xf numFmtId="9" fontId="0" fillId="0" borderId="0" xfId="57" applyFont="1" applyAlignment="1">
      <alignment/>
    </xf>
    <xf numFmtId="165" fontId="0" fillId="0" borderId="10" xfId="0" applyNumberFormat="1" applyBorder="1" applyAlignment="1">
      <alignment/>
    </xf>
    <xf numFmtId="0" fontId="5" fillId="33" borderId="0" xfId="0" applyFont="1" applyFill="1" applyBorder="1" applyAlignment="1" applyProtection="1">
      <alignment/>
      <protection/>
    </xf>
    <xf numFmtId="0" fontId="7" fillId="33" borderId="0" xfId="0" applyFont="1" applyFill="1" applyBorder="1" applyAlignment="1" applyProtection="1">
      <alignment horizontal="left"/>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protection/>
    </xf>
    <xf numFmtId="0" fontId="12" fillId="33" borderId="0" xfId="0" applyFont="1" applyFill="1" applyBorder="1" applyAlignment="1" applyProtection="1">
      <alignment horizontal="left"/>
      <protection/>
    </xf>
    <xf numFmtId="0" fontId="12" fillId="33" borderId="0" xfId="0" applyFont="1" applyFill="1" applyBorder="1" applyAlignment="1" applyProtection="1">
      <alignment horizontal="right"/>
      <protection/>
    </xf>
    <xf numFmtId="0" fontId="12" fillId="33" borderId="0" xfId="0" applyFont="1" applyFill="1" applyBorder="1" applyAlignment="1" applyProtection="1">
      <alignment/>
      <protection/>
    </xf>
    <xf numFmtId="0" fontId="12" fillId="33" borderId="0" xfId="0" applyFont="1" applyFill="1" applyBorder="1" applyAlignment="1" applyProtection="1">
      <alignment/>
      <protection/>
    </xf>
    <xf numFmtId="0" fontId="12" fillId="33" borderId="0" xfId="0" applyNumberFormat="1" applyFont="1" applyFill="1" applyBorder="1" applyAlignment="1" applyProtection="1">
      <alignment vertical="top" wrapText="1"/>
      <protection/>
    </xf>
    <xf numFmtId="0" fontId="13" fillId="33" borderId="0" xfId="0" applyNumberFormat="1" applyFont="1" applyFill="1" applyBorder="1" applyAlignment="1" applyProtection="1">
      <alignment horizontal="left" wrapText="1"/>
      <protection/>
    </xf>
    <xf numFmtId="0" fontId="12" fillId="33" borderId="0" xfId="0" applyNumberFormat="1" applyFont="1" applyFill="1" applyBorder="1" applyAlignment="1" applyProtection="1">
      <alignment vertical="top"/>
      <protection/>
    </xf>
    <xf numFmtId="0" fontId="12" fillId="33" borderId="0" xfId="0" applyNumberFormat="1" applyFont="1" applyFill="1" applyBorder="1" applyAlignment="1" applyProtection="1">
      <alignment horizontal="left" vertical="top"/>
      <protection/>
    </xf>
    <xf numFmtId="0" fontId="11" fillId="33" borderId="0" xfId="0" applyFont="1" applyFill="1" applyBorder="1" applyAlignment="1" applyProtection="1">
      <alignment horizontal="left"/>
      <protection/>
    </xf>
    <xf numFmtId="0" fontId="77" fillId="33" borderId="0" xfId="0" applyFont="1" applyFill="1" applyBorder="1" applyAlignment="1" applyProtection="1">
      <alignment/>
      <protection/>
    </xf>
    <xf numFmtId="0" fontId="12"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right" vertical="center"/>
      <protection/>
    </xf>
    <xf numFmtId="0" fontId="12" fillId="33" borderId="11" xfId="0" applyFont="1" applyFill="1" applyBorder="1" applyAlignment="1" applyProtection="1">
      <alignment horizontal="center" vertical="center"/>
      <protection/>
    </xf>
    <xf numFmtId="0" fontId="13" fillId="33" borderId="0" xfId="0" applyFont="1" applyFill="1" applyBorder="1" applyAlignment="1" applyProtection="1">
      <alignment horizontal="left" vertical="center"/>
      <protection/>
    </xf>
    <xf numFmtId="0" fontId="77"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1" fillId="33" borderId="0" xfId="0" applyFont="1" applyFill="1" applyBorder="1" applyAlignment="1" applyProtection="1">
      <alignment/>
      <protection/>
    </xf>
    <xf numFmtId="0" fontId="78" fillId="33" borderId="0" xfId="0" applyFont="1" applyFill="1" applyAlignment="1" applyProtection="1">
      <alignment/>
      <protection/>
    </xf>
    <xf numFmtId="0" fontId="14" fillId="33" borderId="0" xfId="0" applyFont="1" applyFill="1" applyBorder="1" applyAlignment="1" applyProtection="1">
      <alignment/>
      <protection/>
    </xf>
    <xf numFmtId="0" fontId="78" fillId="33" borderId="0" xfId="0" applyFont="1" applyFill="1" applyBorder="1" applyAlignment="1" applyProtection="1">
      <alignment/>
      <protection/>
    </xf>
    <xf numFmtId="0" fontId="79" fillId="33" borderId="11" xfId="0" applyFont="1" applyFill="1" applyBorder="1" applyAlignment="1" applyProtection="1">
      <alignment horizontal="center" vertical="center"/>
      <protection locked="0"/>
    </xf>
    <xf numFmtId="0" fontId="77" fillId="34" borderId="11" xfId="0" applyFont="1" applyFill="1" applyBorder="1" applyAlignment="1" applyProtection="1">
      <alignment horizontal="center" vertical="center" wrapText="1"/>
      <protection/>
    </xf>
    <xf numFmtId="0" fontId="80" fillId="33" borderId="0" xfId="0" applyFont="1" applyFill="1" applyBorder="1" applyAlignment="1" applyProtection="1">
      <alignment/>
      <protection/>
    </xf>
    <xf numFmtId="0" fontId="11" fillId="33" borderId="0" xfId="0" applyFont="1" applyFill="1" applyBorder="1" applyAlignment="1" applyProtection="1">
      <alignment horizontal="center" vertical="center" wrapText="1"/>
      <protection/>
    </xf>
    <xf numFmtId="0" fontId="80" fillId="33" borderId="11" xfId="0" applyFont="1" applyFill="1" applyBorder="1" applyAlignment="1" applyProtection="1">
      <alignment vertical="center" wrapText="1"/>
      <protection/>
    </xf>
    <xf numFmtId="0" fontId="80" fillId="33" borderId="11" xfId="0" applyFont="1" applyFill="1" applyBorder="1" applyAlignment="1" applyProtection="1">
      <alignment horizontal="center" vertical="center" wrapText="1"/>
      <protection/>
    </xf>
    <xf numFmtId="0" fontId="80" fillId="33" borderId="0" xfId="0" applyFont="1" applyFill="1" applyBorder="1" applyAlignment="1" applyProtection="1">
      <alignment horizontal="center" vertical="top" wrapText="1"/>
      <protection/>
    </xf>
    <xf numFmtId="0" fontId="80" fillId="33" borderId="0" xfId="0" applyFont="1" applyFill="1" applyBorder="1" applyAlignment="1" applyProtection="1">
      <alignment vertical="center" wrapText="1"/>
      <protection/>
    </xf>
    <xf numFmtId="0" fontId="80" fillId="33" borderId="0" xfId="0" applyFont="1" applyFill="1" applyBorder="1" applyAlignment="1" applyProtection="1">
      <alignment horizontal="center" vertical="center" wrapText="1"/>
      <protection/>
    </xf>
    <xf numFmtId="0" fontId="80" fillId="33" borderId="0" xfId="0" applyFont="1" applyFill="1" applyAlignment="1" applyProtection="1">
      <alignment/>
      <protection/>
    </xf>
    <xf numFmtId="0" fontId="81" fillId="33" borderId="0" xfId="0" applyFont="1" applyFill="1" applyAlignment="1" applyProtection="1">
      <alignment horizontal="left" wrapText="1"/>
      <protection/>
    </xf>
    <xf numFmtId="0" fontId="82" fillId="33" borderId="0" xfId="0" applyFont="1" applyFill="1" applyBorder="1" applyAlignment="1" applyProtection="1">
      <alignment horizontal="left" vertical="center"/>
      <protection/>
    </xf>
    <xf numFmtId="0" fontId="82" fillId="33" borderId="0" xfId="0" applyFont="1" applyFill="1" applyBorder="1" applyAlignment="1" applyProtection="1">
      <alignment horizontal="center"/>
      <protection/>
    </xf>
    <xf numFmtId="0" fontId="82" fillId="33" borderId="0" xfId="0" applyFont="1" applyFill="1" applyBorder="1" applyAlignment="1" applyProtection="1">
      <alignment/>
      <protection/>
    </xf>
    <xf numFmtId="0" fontId="82" fillId="33" borderId="0" xfId="0" applyFont="1" applyFill="1" applyBorder="1" applyAlignment="1" applyProtection="1">
      <alignment horizontal="center" vertical="center"/>
      <protection/>
    </xf>
    <xf numFmtId="0" fontId="80" fillId="33" borderId="0" xfId="0" applyFont="1" applyFill="1" applyBorder="1" applyAlignment="1" applyProtection="1">
      <alignment/>
      <protection/>
    </xf>
    <xf numFmtId="0" fontId="81" fillId="33" borderId="0" xfId="0" applyFont="1" applyFill="1" applyAlignment="1" applyProtection="1">
      <alignment wrapText="1"/>
      <protection/>
    </xf>
    <xf numFmtId="0" fontId="83" fillId="33" borderId="0" xfId="0" applyFont="1" applyFill="1" applyBorder="1" applyAlignment="1" applyProtection="1">
      <alignment vertical="center" wrapText="1"/>
      <protection/>
    </xf>
    <xf numFmtId="0" fontId="83" fillId="33" borderId="0" xfId="0" applyFont="1" applyFill="1" applyBorder="1" applyAlignment="1" applyProtection="1">
      <alignment wrapText="1"/>
      <protection/>
    </xf>
    <xf numFmtId="0" fontId="82" fillId="33" borderId="0" xfId="0" applyFont="1" applyFill="1" applyBorder="1" applyAlignment="1" applyProtection="1">
      <alignment horizontal="center" vertical="center" wrapText="1"/>
      <protection/>
    </xf>
    <xf numFmtId="0" fontId="80" fillId="0" borderId="11" xfId="0" applyFont="1" applyBorder="1" applyAlignment="1" applyProtection="1">
      <alignment vertical="center" wrapText="1"/>
      <protection/>
    </xf>
    <xf numFmtId="0" fontId="80" fillId="0" borderId="11" xfId="0" applyFont="1" applyBorder="1" applyAlignment="1" applyProtection="1">
      <alignment horizontal="center" vertical="center" wrapText="1"/>
      <protection/>
    </xf>
    <xf numFmtId="0" fontId="82" fillId="33" borderId="0" xfId="0" applyFont="1" applyFill="1" applyBorder="1" applyAlignment="1" applyProtection="1">
      <alignment/>
      <protection/>
    </xf>
    <xf numFmtId="0" fontId="82" fillId="33" borderId="0" xfId="0" applyFont="1" applyFill="1" applyBorder="1" applyAlignment="1" applyProtection="1">
      <alignment horizontal="right"/>
      <protection/>
    </xf>
    <xf numFmtId="0" fontId="80" fillId="33" borderId="0" xfId="0" applyFont="1" applyFill="1" applyBorder="1" applyAlignment="1" applyProtection="1">
      <alignment horizontal="right"/>
      <protection/>
    </xf>
    <xf numFmtId="0" fontId="11" fillId="33" borderId="0" xfId="0" applyFont="1" applyFill="1" applyBorder="1" applyAlignment="1" applyProtection="1">
      <alignment vertical="center"/>
      <protection/>
    </xf>
    <xf numFmtId="0" fontId="80" fillId="33" borderId="0" xfId="0" applyFont="1" applyFill="1" applyBorder="1" applyAlignment="1" applyProtection="1">
      <alignment horizontal="center"/>
      <protection/>
    </xf>
    <xf numFmtId="15" fontId="11" fillId="33" borderId="0" xfId="0" applyNumberFormat="1" applyFont="1" applyFill="1" applyBorder="1" applyAlignment="1" applyProtection="1">
      <alignment horizontal="center" vertical="center"/>
      <protection/>
    </xf>
    <xf numFmtId="0" fontId="12" fillId="33" borderId="0" xfId="0" applyFont="1" applyFill="1" applyBorder="1" applyAlignment="1" applyProtection="1">
      <alignment vertical="center" wrapText="1"/>
      <protection/>
    </xf>
    <xf numFmtId="0" fontId="12" fillId="33" borderId="0" xfId="0" applyFont="1" applyFill="1" applyAlignment="1" applyProtection="1">
      <alignment/>
      <protection/>
    </xf>
    <xf numFmtId="0" fontId="13" fillId="33" borderId="0" xfId="0" applyFont="1" applyFill="1" applyAlignment="1" applyProtection="1">
      <alignment wrapText="1"/>
      <protection/>
    </xf>
    <xf numFmtId="0" fontId="12" fillId="33" borderId="0" xfId="0" applyFont="1" applyFill="1" applyAlignment="1" applyProtection="1">
      <alignment horizontal="center"/>
      <protection/>
    </xf>
    <xf numFmtId="0" fontId="11" fillId="33" borderId="12" xfId="0" applyFont="1" applyFill="1" applyBorder="1" applyAlignment="1" applyProtection="1">
      <alignment/>
      <protection/>
    </xf>
    <xf numFmtId="0" fontId="12" fillId="33" borderId="13" xfId="0" applyFont="1" applyFill="1" applyBorder="1" applyAlignment="1" applyProtection="1">
      <alignment horizontal="center"/>
      <protection/>
    </xf>
    <xf numFmtId="0" fontId="12" fillId="35" borderId="14" xfId="0" applyFont="1" applyFill="1" applyBorder="1" applyAlignment="1" applyProtection="1">
      <alignment/>
      <protection/>
    </xf>
    <xf numFmtId="0" fontId="12" fillId="35" borderId="15" xfId="0" applyFont="1" applyFill="1" applyBorder="1" applyAlignment="1" applyProtection="1">
      <alignment horizontal="center"/>
      <protection/>
    </xf>
    <xf numFmtId="0" fontId="12" fillId="35" borderId="11" xfId="0" applyFont="1" applyFill="1" applyBorder="1" applyAlignment="1" applyProtection="1">
      <alignment horizontal="right"/>
      <protection/>
    </xf>
    <xf numFmtId="0" fontId="12" fillId="35" borderId="11" xfId="0" applyFont="1" applyFill="1" applyBorder="1" applyAlignment="1" applyProtection="1">
      <alignment horizontal="left"/>
      <protection/>
    </xf>
    <xf numFmtId="0" fontId="12" fillId="33" borderId="14" xfId="0" applyFont="1" applyFill="1" applyBorder="1" applyAlignment="1" applyProtection="1">
      <alignment/>
      <protection/>
    </xf>
    <xf numFmtId="0" fontId="12" fillId="33" borderId="15" xfId="0" applyFont="1" applyFill="1" applyBorder="1" applyAlignment="1" applyProtection="1">
      <alignment horizontal="center"/>
      <protection/>
    </xf>
    <xf numFmtId="164" fontId="12" fillId="33" borderId="11" xfId="0" applyNumberFormat="1" applyFont="1" applyFill="1" applyBorder="1" applyAlignment="1" applyProtection="1">
      <alignment horizontal="right"/>
      <protection/>
    </xf>
    <xf numFmtId="0" fontId="12" fillId="33" borderId="11" xfId="0" applyFont="1" applyFill="1" applyBorder="1" applyAlignment="1" applyProtection="1">
      <alignment horizontal="left"/>
      <protection/>
    </xf>
    <xf numFmtId="0" fontId="12" fillId="33" borderId="11" xfId="0" applyFont="1" applyFill="1" applyBorder="1" applyAlignment="1" applyProtection="1">
      <alignment horizontal="right"/>
      <protection/>
    </xf>
    <xf numFmtId="0" fontId="12" fillId="33" borderId="0" xfId="0" applyFont="1" applyFill="1" applyBorder="1" applyAlignment="1" applyProtection="1">
      <alignment horizontal="center"/>
      <protection/>
    </xf>
    <xf numFmtId="0" fontId="13" fillId="33" borderId="0" xfId="0" applyFont="1" applyFill="1" applyBorder="1" applyAlignment="1" applyProtection="1">
      <alignment wrapText="1"/>
      <protection/>
    </xf>
    <xf numFmtId="0" fontId="12" fillId="33" borderId="0" xfId="0" applyFont="1" applyFill="1" applyAlignment="1" applyProtection="1">
      <alignment horizontal="left"/>
      <protection/>
    </xf>
    <xf numFmtId="0" fontId="12" fillId="33" borderId="0" xfId="0" applyFont="1" applyFill="1" applyBorder="1" applyAlignment="1" applyProtection="1">
      <alignment horizontal="center" wrapText="1"/>
      <protection/>
    </xf>
    <xf numFmtId="164" fontId="12" fillId="35" borderId="11" xfId="0" applyNumberFormat="1" applyFont="1" applyFill="1" applyBorder="1" applyAlignment="1" applyProtection="1">
      <alignment horizontal="right"/>
      <protection/>
    </xf>
    <xf numFmtId="0" fontId="11" fillId="33" borderId="0" xfId="0" applyFont="1" applyFill="1" applyAlignment="1" applyProtection="1">
      <alignment horizontal="left"/>
      <protection/>
    </xf>
    <xf numFmtId="0" fontId="80" fillId="33" borderId="0" xfId="0" applyFont="1" applyFill="1" applyAlignment="1" applyProtection="1">
      <alignment horizontal="left" wrapText="1"/>
      <protection/>
    </xf>
    <xf numFmtId="0" fontId="80" fillId="33" borderId="0" xfId="0" applyFont="1" applyFill="1" applyAlignment="1" applyProtection="1">
      <alignment horizontal="left"/>
      <protection/>
    </xf>
    <xf numFmtId="0" fontId="11" fillId="33" borderId="12" xfId="0" applyFont="1" applyFill="1" applyBorder="1" applyAlignment="1" applyProtection="1">
      <alignment horizontal="left"/>
      <protection/>
    </xf>
    <xf numFmtId="0" fontId="11" fillId="33" borderId="16" xfId="0" applyFont="1" applyFill="1" applyBorder="1" applyAlignment="1" applyProtection="1">
      <alignment horizontal="center"/>
      <protection/>
    </xf>
    <xf numFmtId="0" fontId="12" fillId="35" borderId="14" xfId="0" applyFont="1" applyFill="1" applyBorder="1" applyAlignment="1" applyProtection="1">
      <alignment horizontal="left"/>
      <protection/>
    </xf>
    <xf numFmtId="0" fontId="12" fillId="35" borderId="11" xfId="0" applyFont="1" applyFill="1" applyBorder="1" applyAlignment="1" applyProtection="1">
      <alignment horizontal="center"/>
      <protection/>
    </xf>
    <xf numFmtId="0" fontId="12" fillId="33" borderId="14" xfId="0" applyFont="1" applyFill="1" applyBorder="1" applyAlignment="1" applyProtection="1">
      <alignment horizontal="left"/>
      <protection/>
    </xf>
    <xf numFmtId="0" fontId="12" fillId="33" borderId="11" xfId="0" applyFont="1" applyFill="1" applyBorder="1" applyAlignment="1" applyProtection="1">
      <alignment horizontal="center"/>
      <protection/>
    </xf>
    <xf numFmtId="164" fontId="12" fillId="33" borderId="0" xfId="0" applyNumberFormat="1" applyFont="1" applyFill="1" applyAlignment="1" applyProtection="1">
      <alignment horizontal="center"/>
      <protection/>
    </xf>
    <xf numFmtId="0" fontId="11" fillId="33" borderId="0" xfId="0" applyFont="1" applyFill="1" applyBorder="1" applyAlignment="1" applyProtection="1">
      <alignment/>
      <protection/>
    </xf>
    <xf numFmtId="0" fontId="11" fillId="33" borderId="0" xfId="0" applyFont="1" applyFill="1" applyAlignment="1" applyProtection="1">
      <alignment horizontal="center"/>
      <protection/>
    </xf>
    <xf numFmtId="0" fontId="11" fillId="33" borderId="0" xfId="0" applyFont="1" applyFill="1" applyAlignment="1" applyProtection="1">
      <alignment/>
      <protection/>
    </xf>
    <xf numFmtId="0" fontId="5" fillId="33" borderId="13" xfId="0" applyFont="1" applyFill="1" applyBorder="1" applyAlignment="1" applyProtection="1">
      <alignment/>
      <protection/>
    </xf>
    <xf numFmtId="0" fontId="10" fillId="33" borderId="0" xfId="0" applyFont="1" applyFill="1" applyBorder="1" applyAlignment="1" applyProtection="1">
      <alignment/>
      <protection/>
    </xf>
    <xf numFmtId="0" fontId="5" fillId="0" borderId="0" xfId="0" applyFont="1" applyBorder="1" applyAlignment="1" applyProtection="1">
      <alignment/>
      <protection/>
    </xf>
    <xf numFmtId="0" fontId="83" fillId="33" borderId="0" xfId="0" applyFont="1" applyFill="1" applyBorder="1" applyAlignment="1" applyProtection="1">
      <alignment horizontal="left" vertical="top" wrapText="1"/>
      <protection/>
    </xf>
    <xf numFmtId="0" fontId="6" fillId="33" borderId="13" xfId="0" applyFont="1" applyFill="1" applyBorder="1" applyAlignment="1" applyProtection="1">
      <alignment/>
      <protection/>
    </xf>
    <xf numFmtId="0" fontId="83" fillId="33" borderId="13" xfId="0" applyFont="1" applyFill="1" applyBorder="1" applyAlignment="1" applyProtection="1">
      <alignment horizontal="left" vertical="top" wrapText="1"/>
      <protection/>
    </xf>
    <xf numFmtId="0" fontId="7" fillId="33" borderId="13" xfId="0" applyFont="1" applyFill="1" applyBorder="1" applyAlignment="1" applyProtection="1">
      <alignment/>
      <protection/>
    </xf>
    <xf numFmtId="0" fontId="16" fillId="33" borderId="13" xfId="0" applyFont="1" applyFill="1" applyBorder="1" applyAlignment="1" applyProtection="1">
      <alignment horizontal="left" vertical="top" wrapText="1"/>
      <protection/>
    </xf>
    <xf numFmtId="0" fontId="7" fillId="33" borderId="0" xfId="0" applyFont="1" applyFill="1" applyBorder="1" applyAlignment="1" applyProtection="1">
      <alignment horizontal="right"/>
      <protection/>
    </xf>
    <xf numFmtId="9" fontId="7" fillId="33" borderId="0" xfId="57" applyFont="1" applyFill="1" applyBorder="1" applyAlignment="1" applyProtection="1">
      <alignment horizontal="center"/>
      <protection/>
    </xf>
    <xf numFmtId="0" fontId="5" fillId="33" borderId="0" xfId="0" applyFont="1" applyFill="1" applyBorder="1" applyAlignment="1" applyProtection="1">
      <alignment horizontal="center"/>
      <protection/>
    </xf>
    <xf numFmtId="0" fontId="84" fillId="33" borderId="0" xfId="0" applyFont="1" applyFill="1" applyBorder="1" applyAlignment="1" applyProtection="1">
      <alignment/>
      <protection/>
    </xf>
    <xf numFmtId="3" fontId="5" fillId="33" borderId="0" xfId="0" applyNumberFormat="1" applyFont="1" applyFill="1" applyBorder="1" applyAlignment="1" applyProtection="1">
      <alignment/>
      <protection/>
    </xf>
    <xf numFmtId="164" fontId="5" fillId="33" borderId="0" xfId="0" applyNumberFormat="1" applyFont="1" applyFill="1" applyBorder="1" applyAlignment="1" applyProtection="1">
      <alignment horizontal="center"/>
      <protection/>
    </xf>
    <xf numFmtId="0" fontId="11" fillId="33" borderId="14" xfId="0" applyFont="1" applyFill="1" applyBorder="1" applyAlignment="1" applyProtection="1">
      <alignment/>
      <protection/>
    </xf>
    <xf numFmtId="0" fontId="12" fillId="33" borderId="15" xfId="0" applyFont="1" applyFill="1" applyBorder="1" applyAlignment="1" applyProtection="1">
      <alignment/>
      <protection/>
    </xf>
    <xf numFmtId="0" fontId="12" fillId="33" borderId="13" xfId="0" applyFont="1" applyFill="1" applyBorder="1" applyAlignment="1" applyProtection="1">
      <alignment/>
      <protection/>
    </xf>
    <xf numFmtId="0" fontId="11" fillId="33" borderId="17" xfId="0" applyFont="1" applyFill="1" applyBorder="1" applyAlignment="1" applyProtection="1">
      <alignment/>
      <protection/>
    </xf>
    <xf numFmtId="0" fontId="11" fillId="33" borderId="18" xfId="0" applyFont="1" applyFill="1" applyBorder="1" applyAlignment="1" applyProtection="1">
      <alignment/>
      <protection/>
    </xf>
    <xf numFmtId="0" fontId="12" fillId="33" borderId="19" xfId="0" applyFont="1" applyFill="1" applyBorder="1" applyAlignment="1" applyProtection="1">
      <alignment/>
      <protection/>
    </xf>
    <xf numFmtId="0" fontId="11" fillId="33" borderId="11" xfId="0" applyFont="1" applyFill="1" applyBorder="1" applyAlignment="1" applyProtection="1">
      <alignment horizontal="center"/>
      <protection/>
    </xf>
    <xf numFmtId="0" fontId="11" fillId="33" borderId="14" xfId="0" applyFont="1" applyFill="1" applyBorder="1" applyAlignment="1" applyProtection="1">
      <alignment horizontal="left"/>
      <protection/>
    </xf>
    <xf numFmtId="0" fontId="11" fillId="33" borderId="13" xfId="0" applyFont="1" applyFill="1" applyBorder="1" applyAlignment="1" applyProtection="1">
      <alignment/>
      <protection/>
    </xf>
    <xf numFmtId="0" fontId="6" fillId="33" borderId="0" xfId="0" applyFont="1" applyFill="1" applyBorder="1" applyAlignment="1" applyProtection="1">
      <alignment/>
      <protection/>
    </xf>
    <xf numFmtId="0" fontId="12" fillId="0" borderId="0" xfId="0" applyFont="1" applyBorder="1" applyAlignment="1" applyProtection="1">
      <alignment/>
      <protection/>
    </xf>
    <xf numFmtId="0" fontId="77" fillId="34" borderId="11" xfId="0" applyFont="1" applyFill="1" applyBorder="1" applyAlignment="1" applyProtection="1">
      <alignment vertical="center" wrapText="1"/>
      <protection/>
    </xf>
    <xf numFmtId="164" fontId="12" fillId="33" borderId="11" xfId="0" applyNumberFormat="1" applyFont="1" applyFill="1" applyBorder="1" applyAlignment="1" applyProtection="1">
      <alignment horizontal="center" vertical="center"/>
      <protection/>
    </xf>
    <xf numFmtId="4" fontId="12" fillId="33" borderId="11" xfId="42" applyNumberFormat="1" applyFont="1" applyFill="1" applyBorder="1" applyAlignment="1" applyProtection="1">
      <alignment horizontal="center" vertical="center"/>
      <protection/>
    </xf>
    <xf numFmtId="0" fontId="77" fillId="34" borderId="14" xfId="0" applyFont="1" applyFill="1" applyBorder="1" applyAlignment="1" applyProtection="1">
      <alignment vertical="center"/>
      <protection/>
    </xf>
    <xf numFmtId="164" fontId="85" fillId="34" borderId="15" xfId="0" applyNumberFormat="1" applyFont="1" applyFill="1" applyBorder="1" applyAlignment="1" applyProtection="1">
      <alignment horizontal="center" vertical="center"/>
      <protection/>
    </xf>
    <xf numFmtId="0" fontId="85" fillId="34" borderId="15" xfId="0" applyFont="1" applyFill="1" applyBorder="1" applyAlignment="1" applyProtection="1">
      <alignment horizontal="center" vertical="center"/>
      <protection/>
    </xf>
    <xf numFmtId="0" fontId="85" fillId="34" borderId="15" xfId="0" applyFont="1" applyFill="1" applyBorder="1" applyAlignment="1" applyProtection="1">
      <alignment horizontal="center" vertical="center" wrapText="1"/>
      <protection/>
    </xf>
    <xf numFmtId="4" fontId="85" fillId="34" borderId="15" xfId="0" applyNumberFormat="1" applyFont="1" applyFill="1" applyBorder="1" applyAlignment="1" applyProtection="1">
      <alignment horizontal="center" vertical="center"/>
      <protection/>
    </xf>
    <xf numFmtId="4" fontId="85" fillId="34" borderId="20" xfId="0" applyNumberFormat="1" applyFont="1" applyFill="1" applyBorder="1" applyAlignment="1" applyProtection="1">
      <alignment horizontal="center" vertical="center"/>
      <protection/>
    </xf>
    <xf numFmtId="4" fontId="85" fillId="34" borderId="15" xfId="42" applyNumberFormat="1" applyFont="1" applyFill="1" applyBorder="1" applyAlignment="1" applyProtection="1">
      <alignment horizontal="center" vertical="center"/>
      <protection/>
    </xf>
    <xf numFmtId="4" fontId="85" fillId="34" borderId="20" xfId="42" applyNumberFormat="1" applyFont="1" applyFill="1" applyBorder="1" applyAlignment="1" applyProtection="1">
      <alignment horizontal="center" vertical="center"/>
      <protection/>
    </xf>
    <xf numFmtId="164" fontId="12" fillId="33" borderId="0" xfId="0" applyNumberFormat="1"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protection/>
    </xf>
    <xf numFmtId="4" fontId="12" fillId="33" borderId="0" xfId="42" applyNumberFormat="1" applyFont="1" applyFill="1" applyBorder="1" applyAlignment="1" applyProtection="1">
      <alignment horizontal="center" vertical="center"/>
      <protection/>
    </xf>
    <xf numFmtId="164" fontId="12" fillId="34" borderId="15" xfId="0" applyNumberFormat="1" applyFont="1" applyFill="1" applyBorder="1" applyAlignment="1" applyProtection="1">
      <alignment horizontal="center" vertical="center"/>
      <protection/>
    </xf>
    <xf numFmtId="0" fontId="12" fillId="34" borderId="15" xfId="0" applyFont="1" applyFill="1" applyBorder="1" applyAlignment="1" applyProtection="1">
      <alignment horizontal="center" vertical="center"/>
      <protection/>
    </xf>
    <xf numFmtId="0" fontId="12" fillId="34" borderId="15" xfId="0" applyFont="1" applyFill="1" applyBorder="1" applyAlignment="1" applyProtection="1">
      <alignment horizontal="center" vertical="center" wrapText="1"/>
      <protection/>
    </xf>
    <xf numFmtId="1" fontId="12" fillId="34" borderId="15" xfId="0" applyNumberFormat="1" applyFont="1" applyFill="1" applyBorder="1" applyAlignment="1" applyProtection="1">
      <alignment horizontal="right" vertical="center"/>
      <protection/>
    </xf>
    <xf numFmtId="1" fontId="85" fillId="34" borderId="20" xfId="0" applyNumberFormat="1" applyFont="1" applyFill="1" applyBorder="1" applyAlignment="1" applyProtection="1">
      <alignment horizontal="right" vertical="center"/>
      <protection/>
    </xf>
    <xf numFmtId="39" fontId="12" fillId="33" borderId="11" xfId="42" applyNumberFormat="1" applyFont="1" applyFill="1" applyBorder="1" applyAlignment="1" applyProtection="1">
      <alignment horizontal="center" vertical="center"/>
      <protection/>
    </xf>
    <xf numFmtId="164" fontId="11" fillId="34" borderId="15" xfId="0" applyNumberFormat="1" applyFont="1" applyFill="1" applyBorder="1" applyAlignment="1" applyProtection="1">
      <alignment horizontal="center" vertical="center"/>
      <protection/>
    </xf>
    <xf numFmtId="0" fontId="11" fillId="34" borderId="15" xfId="0" applyFont="1" applyFill="1" applyBorder="1" applyAlignment="1" applyProtection="1">
      <alignment horizontal="center" vertical="center"/>
      <protection/>
    </xf>
    <xf numFmtId="0" fontId="11" fillId="34" borderId="15" xfId="0" applyFont="1" applyFill="1" applyBorder="1" applyAlignment="1" applyProtection="1">
      <alignment horizontal="center" vertical="center" wrapText="1"/>
      <protection/>
    </xf>
    <xf numFmtId="1" fontId="11" fillId="34" borderId="15" xfId="0" applyNumberFormat="1" applyFont="1" applyFill="1" applyBorder="1" applyAlignment="1" applyProtection="1">
      <alignment horizontal="right" vertical="center"/>
      <protection/>
    </xf>
    <xf numFmtId="1" fontId="11" fillId="34" borderId="20" xfId="0" applyNumberFormat="1" applyFont="1" applyFill="1" applyBorder="1" applyAlignment="1" applyProtection="1">
      <alignment horizontal="right" vertical="center"/>
      <protection/>
    </xf>
    <xf numFmtId="1" fontId="12" fillId="33" borderId="0" xfId="0" applyNumberFormat="1" applyFont="1" applyFill="1" applyBorder="1" applyAlignment="1" applyProtection="1">
      <alignment/>
      <protection/>
    </xf>
    <xf numFmtId="1" fontId="17" fillId="33" borderId="0" xfId="0" applyNumberFormat="1" applyFont="1" applyFill="1" applyBorder="1" applyAlignment="1" applyProtection="1">
      <alignment horizontal="center"/>
      <protection/>
    </xf>
    <xf numFmtId="0" fontId="11" fillId="33" borderId="13" xfId="0" applyFont="1" applyFill="1" applyBorder="1" applyAlignment="1" applyProtection="1">
      <alignment vertical="center"/>
      <protection/>
    </xf>
    <xf numFmtId="0" fontId="12" fillId="33" borderId="21" xfId="0" applyFont="1" applyFill="1" applyBorder="1" applyAlignment="1" applyProtection="1">
      <alignment/>
      <protection/>
    </xf>
    <xf numFmtId="2" fontId="12" fillId="33" borderId="11" xfId="42" applyNumberFormat="1" applyFont="1" applyFill="1" applyBorder="1" applyAlignment="1" applyProtection="1">
      <alignment horizontal="center" vertical="center"/>
      <protection/>
    </xf>
    <xf numFmtId="0" fontId="11" fillId="0" borderId="0" xfId="0" applyFont="1" applyBorder="1" applyAlignment="1" applyProtection="1">
      <alignment/>
      <protection/>
    </xf>
    <xf numFmtId="0" fontId="12" fillId="33" borderId="13" xfId="0" applyFont="1" applyFill="1" applyBorder="1" applyAlignment="1" applyProtection="1">
      <alignment vertical="center"/>
      <protection/>
    </xf>
    <xf numFmtId="0" fontId="12" fillId="33" borderId="21" xfId="0" applyFont="1" applyFill="1" applyBorder="1" applyAlignment="1" applyProtection="1">
      <alignment vertical="center"/>
      <protection/>
    </xf>
    <xf numFmtId="43" fontId="12" fillId="33" borderId="0" xfId="42" applyFont="1" applyFill="1" applyBorder="1" applyAlignment="1" applyProtection="1">
      <alignment vertical="center"/>
      <protection/>
    </xf>
    <xf numFmtId="0" fontId="11" fillId="0" borderId="13" xfId="0" applyFont="1" applyBorder="1" applyAlignment="1" applyProtection="1">
      <alignment vertical="center"/>
      <protection/>
    </xf>
    <xf numFmtId="43" fontId="11" fillId="33" borderId="0" xfId="42" applyFont="1" applyFill="1" applyBorder="1" applyAlignment="1" applyProtection="1">
      <alignment vertical="center"/>
      <protection/>
    </xf>
    <xf numFmtId="0" fontId="11" fillId="33" borderId="19" xfId="0" applyFont="1" applyFill="1" applyBorder="1" applyAlignment="1" applyProtection="1">
      <alignment vertical="center"/>
      <protection/>
    </xf>
    <xf numFmtId="0" fontId="12" fillId="33" borderId="19" xfId="0" applyFont="1" applyFill="1" applyBorder="1" applyAlignment="1" applyProtection="1">
      <alignment vertical="center"/>
      <protection/>
    </xf>
    <xf numFmtId="175" fontId="12" fillId="33" borderId="15" xfId="44" applyNumberFormat="1" applyFont="1" applyFill="1" applyBorder="1" applyAlignment="1" applyProtection="1">
      <alignment horizontal="center"/>
      <protection locked="0"/>
    </xf>
    <xf numFmtId="0" fontId="77" fillId="33" borderId="0" xfId="0" applyFont="1" applyFill="1" applyBorder="1" applyAlignment="1" applyProtection="1">
      <alignment/>
      <protection/>
    </xf>
    <xf numFmtId="0" fontId="77" fillId="33" borderId="0" xfId="0" applyFont="1" applyFill="1" applyBorder="1" applyAlignment="1" applyProtection="1">
      <alignment horizontal="center" wrapText="1"/>
      <protection/>
    </xf>
    <xf numFmtId="0" fontId="82" fillId="33" borderId="0" xfId="0" applyFont="1" applyFill="1" applyBorder="1" applyAlignment="1" applyProtection="1">
      <alignment vertical="center"/>
      <protection/>
    </xf>
    <xf numFmtId="15" fontId="82" fillId="33" borderId="0" xfId="0" applyNumberFormat="1" applyFont="1" applyFill="1" applyBorder="1" applyAlignment="1" applyProtection="1">
      <alignment vertical="center"/>
      <protection/>
    </xf>
    <xf numFmtId="0" fontId="10" fillId="33" borderId="22" xfId="0" applyFont="1" applyFill="1" applyBorder="1" applyAlignment="1" applyProtection="1">
      <alignment horizontal="left"/>
      <protection/>
    </xf>
    <xf numFmtId="0" fontId="86" fillId="33" borderId="22" xfId="0" applyFont="1" applyFill="1" applyBorder="1" applyAlignment="1" applyProtection="1">
      <alignment horizontal="center" wrapText="1"/>
      <protection/>
    </xf>
    <xf numFmtId="0" fontId="18" fillId="33" borderId="22" xfId="0" applyFont="1" applyFill="1" applyBorder="1" applyAlignment="1" applyProtection="1">
      <alignment/>
      <protection/>
    </xf>
    <xf numFmtId="165" fontId="87" fillId="0" borderId="11" xfId="57" applyNumberFormat="1" applyFont="1" applyFill="1" applyBorder="1" applyAlignment="1" applyProtection="1">
      <alignment vertical="center"/>
      <protection/>
    </xf>
    <xf numFmtId="0" fontId="11" fillId="33" borderId="0" xfId="0" applyFont="1" applyFill="1" applyBorder="1" applyAlignment="1" applyProtection="1">
      <alignment horizontal="right"/>
      <protection/>
    </xf>
    <xf numFmtId="0" fontId="88" fillId="33" borderId="0" xfId="0" applyFont="1" applyFill="1" applyAlignment="1" applyProtection="1">
      <alignment vertical="top" wrapText="1"/>
      <protection/>
    </xf>
    <xf numFmtId="0" fontId="11" fillId="33" borderId="14" xfId="0" applyFont="1" applyFill="1" applyBorder="1" applyAlignment="1" applyProtection="1">
      <alignment vertical="center"/>
      <protection/>
    </xf>
    <xf numFmtId="0" fontId="11" fillId="33" borderId="20"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44" fontId="82" fillId="33" borderId="0" xfId="44" applyFont="1" applyFill="1" applyBorder="1" applyAlignment="1" applyProtection="1">
      <alignment vertical="center"/>
      <protection/>
    </xf>
    <xf numFmtId="0" fontId="80" fillId="33" borderId="0" xfId="0" applyFont="1" applyFill="1" applyAlignment="1" applyProtection="1">
      <alignment vertical="center"/>
      <protection/>
    </xf>
    <xf numFmtId="0" fontId="88" fillId="33" borderId="0" xfId="0" applyFont="1" applyFill="1" applyAlignment="1" applyProtection="1">
      <alignment vertical="center" wrapText="1"/>
      <protection/>
    </xf>
    <xf numFmtId="0" fontId="85" fillId="33" borderId="0" xfId="0" applyFont="1" applyFill="1" applyAlignment="1" applyProtection="1">
      <alignment/>
      <protection/>
    </xf>
    <xf numFmtId="0" fontId="80" fillId="33" borderId="0" xfId="0" applyFont="1" applyFill="1" applyAlignment="1" applyProtection="1">
      <alignment horizontal="center"/>
      <protection/>
    </xf>
    <xf numFmtId="0" fontId="80" fillId="0" borderId="11" xfId="0" applyFont="1" applyFill="1" applyBorder="1" applyAlignment="1" applyProtection="1">
      <alignment horizontal="center" vertical="top"/>
      <protection locked="0"/>
    </xf>
    <xf numFmtId="43" fontId="80" fillId="33" borderId="0" xfId="0" applyNumberFormat="1" applyFont="1" applyFill="1" applyAlignment="1" applyProtection="1">
      <alignment/>
      <protection/>
    </xf>
    <xf numFmtId="0" fontId="82" fillId="33" borderId="0" xfId="0" applyFont="1" applyFill="1" applyAlignment="1" applyProtection="1">
      <alignment horizontal="left" vertical="center"/>
      <protection/>
    </xf>
    <xf numFmtId="44" fontId="82" fillId="33" borderId="11" xfId="44" applyFont="1" applyFill="1" applyBorder="1" applyAlignment="1" applyProtection="1">
      <alignment vertical="center"/>
      <protection/>
    </xf>
    <xf numFmtId="0" fontId="80" fillId="0" borderId="0" xfId="0" applyFont="1" applyFill="1" applyAlignment="1" applyProtection="1">
      <alignment/>
      <protection/>
    </xf>
    <xf numFmtId="0" fontId="10" fillId="33" borderId="13" xfId="0" applyFont="1" applyFill="1" applyBorder="1" applyAlignment="1" applyProtection="1">
      <alignment/>
      <protection/>
    </xf>
    <xf numFmtId="0" fontId="89" fillId="33" borderId="13" xfId="0" applyFont="1" applyFill="1" applyBorder="1" applyAlignment="1" applyProtection="1">
      <alignment/>
      <protection/>
    </xf>
    <xf numFmtId="0" fontId="10" fillId="33" borderId="13" xfId="0" applyFont="1" applyFill="1" applyBorder="1" applyAlignment="1" applyProtection="1">
      <alignment/>
      <protection/>
    </xf>
    <xf numFmtId="0" fontId="18" fillId="33" borderId="13" xfId="0" applyFont="1" applyFill="1" applyBorder="1" applyAlignment="1" applyProtection="1">
      <alignment/>
      <protection/>
    </xf>
    <xf numFmtId="0" fontId="10" fillId="33" borderId="13" xfId="0" applyFont="1" applyFill="1" applyBorder="1" applyAlignment="1" applyProtection="1">
      <alignment horizontal="right"/>
      <protection/>
    </xf>
    <xf numFmtId="0" fontId="89" fillId="33" borderId="0" xfId="0" applyFont="1" applyFill="1" applyAlignment="1" applyProtection="1">
      <alignment/>
      <protection/>
    </xf>
    <xf numFmtId="0" fontId="87" fillId="33" borderId="22" xfId="0" applyFont="1" applyFill="1" applyBorder="1" applyAlignment="1" applyProtection="1">
      <alignment horizontal="left"/>
      <protection/>
    </xf>
    <xf numFmtId="0" fontId="89" fillId="33" borderId="22" xfId="0" applyFont="1" applyFill="1" applyBorder="1" applyAlignment="1" applyProtection="1">
      <alignment/>
      <protection/>
    </xf>
    <xf numFmtId="0" fontId="10" fillId="33" borderId="22" xfId="0" applyFont="1" applyFill="1" applyBorder="1" applyAlignment="1" applyProtection="1">
      <alignment horizontal="right"/>
      <protection/>
    </xf>
    <xf numFmtId="0" fontId="83" fillId="33" borderId="0" xfId="0" applyFont="1" applyFill="1" applyAlignment="1" applyProtection="1">
      <alignment/>
      <protection/>
    </xf>
    <xf numFmtId="0" fontId="82" fillId="33" borderId="0" xfId="0" applyFont="1" applyFill="1" applyAlignment="1" applyProtection="1">
      <alignment/>
      <protection/>
    </xf>
    <xf numFmtId="0" fontId="80" fillId="33" borderId="0" xfId="0" applyFont="1" applyFill="1" applyAlignment="1" applyProtection="1">
      <alignment wrapText="1"/>
      <protection/>
    </xf>
    <xf numFmtId="0" fontId="80" fillId="33" borderId="0" xfId="0" applyFont="1" applyFill="1" applyAlignment="1" applyProtection="1">
      <alignment horizontal="right"/>
      <protection/>
    </xf>
    <xf numFmtId="0" fontId="82" fillId="33" borderId="11" xfId="0" applyFont="1" applyFill="1" applyBorder="1" applyAlignment="1" applyProtection="1">
      <alignment/>
      <protection/>
    </xf>
    <xf numFmtId="0" fontId="80" fillId="33" borderId="11" xfId="0" applyFont="1" applyFill="1" applyBorder="1" applyAlignment="1" applyProtection="1">
      <alignment/>
      <protection/>
    </xf>
    <xf numFmtId="0" fontId="80" fillId="33" borderId="11" xfId="0" applyFont="1" applyFill="1" applyBorder="1" applyAlignment="1" applyProtection="1">
      <alignment horizontal="right"/>
      <protection/>
    </xf>
    <xf numFmtId="44" fontId="80" fillId="33" borderId="0" xfId="44" applyFont="1" applyFill="1" applyBorder="1" applyAlignment="1" applyProtection="1">
      <alignment/>
      <protection/>
    </xf>
    <xf numFmtId="0" fontId="81" fillId="33" borderId="0" xfId="0" applyFont="1" applyFill="1" applyAlignment="1" applyProtection="1">
      <alignment horizontal="right" wrapText="1"/>
      <protection/>
    </xf>
    <xf numFmtId="4" fontId="81" fillId="33" borderId="11" xfId="0" applyNumberFormat="1" applyFont="1" applyFill="1" applyBorder="1" applyAlignment="1" applyProtection="1">
      <alignment horizontal="right" wrapText="1"/>
      <protection/>
    </xf>
    <xf numFmtId="4" fontId="81" fillId="33" borderId="0" xfId="0" applyNumberFormat="1" applyFont="1" applyFill="1" applyAlignment="1" applyProtection="1">
      <alignment horizontal="right" wrapText="1"/>
      <protection/>
    </xf>
    <xf numFmtId="0" fontId="80" fillId="33" borderId="0" xfId="0" applyFont="1" applyFill="1" applyAlignment="1" applyProtection="1">
      <alignment/>
      <protection/>
    </xf>
    <xf numFmtId="0" fontId="77" fillId="34" borderId="11" xfId="0" applyFont="1" applyFill="1" applyBorder="1" applyAlignment="1" applyProtection="1">
      <alignment horizontal="center"/>
      <protection/>
    </xf>
    <xf numFmtId="0" fontId="80" fillId="33" borderId="11" xfId="42" applyNumberFormat="1" applyFont="1" applyFill="1" applyBorder="1" applyAlignment="1" applyProtection="1">
      <alignment horizontal="left"/>
      <protection/>
    </xf>
    <xf numFmtId="0" fontId="81" fillId="33" borderId="11" xfId="0" applyNumberFormat="1" applyFont="1" applyFill="1" applyBorder="1" applyAlignment="1" applyProtection="1">
      <alignment horizontal="center"/>
      <protection/>
    </xf>
    <xf numFmtId="0" fontId="81" fillId="33" borderId="0" xfId="0" applyFont="1" applyFill="1" applyBorder="1" applyAlignment="1" applyProtection="1">
      <alignment/>
      <protection/>
    </xf>
    <xf numFmtId="168" fontId="80" fillId="33" borderId="11" xfId="44" applyNumberFormat="1" applyFont="1" applyFill="1" applyBorder="1" applyAlignment="1" applyProtection="1">
      <alignment/>
      <protection/>
    </xf>
    <xf numFmtId="168" fontId="80" fillId="33" borderId="11" xfId="0" applyNumberFormat="1" applyFont="1" applyFill="1" applyBorder="1" applyAlignment="1" applyProtection="1">
      <alignment/>
      <protection/>
    </xf>
    <xf numFmtId="10" fontId="80" fillId="33" borderId="11" xfId="57" applyNumberFormat="1" applyFont="1" applyFill="1" applyBorder="1" applyAlignment="1" applyProtection="1">
      <alignment/>
      <protection/>
    </xf>
    <xf numFmtId="0" fontId="80" fillId="33" borderId="0" xfId="42" applyNumberFormat="1" applyFont="1" applyFill="1" applyBorder="1" applyAlignment="1" applyProtection="1">
      <alignment horizontal="left"/>
      <protection/>
    </xf>
    <xf numFmtId="0" fontId="81" fillId="33" borderId="0" xfId="0" applyNumberFormat="1" applyFont="1" applyFill="1" applyBorder="1" applyAlignment="1" applyProtection="1">
      <alignment horizontal="center"/>
      <protection/>
    </xf>
    <xf numFmtId="0" fontId="81" fillId="33" borderId="0" xfId="0" applyFont="1" applyFill="1" applyBorder="1" applyAlignment="1" applyProtection="1">
      <alignment horizontal="center"/>
      <protection/>
    </xf>
    <xf numFmtId="169" fontId="81" fillId="33" borderId="0" xfId="0" applyNumberFormat="1" applyFont="1" applyFill="1" applyBorder="1" applyAlignment="1" applyProtection="1">
      <alignment/>
      <protection/>
    </xf>
    <xf numFmtId="168" fontId="81" fillId="33" borderId="0" xfId="0" applyNumberFormat="1" applyFont="1" applyFill="1" applyBorder="1" applyAlignment="1" applyProtection="1">
      <alignment/>
      <protection/>
    </xf>
    <xf numFmtId="168" fontId="81" fillId="33" borderId="0" xfId="44" applyNumberFormat="1" applyFont="1" applyFill="1" applyBorder="1" applyAlignment="1" applyProtection="1">
      <alignment/>
      <protection/>
    </xf>
    <xf numFmtId="10" fontId="81" fillId="33" borderId="0" xfId="57" applyNumberFormat="1" applyFont="1" applyFill="1" applyBorder="1" applyAlignment="1" applyProtection="1">
      <alignment/>
      <protection/>
    </xf>
    <xf numFmtId="0" fontId="82" fillId="33" borderId="11" xfId="0" applyFont="1" applyFill="1" applyBorder="1" applyAlignment="1" applyProtection="1">
      <alignment horizontal="left" vertical="center"/>
      <protection/>
    </xf>
    <xf numFmtId="0" fontId="88" fillId="33" borderId="11" xfId="0" applyFont="1" applyFill="1" applyBorder="1" applyAlignment="1" applyProtection="1">
      <alignment horizontal="center" vertical="center"/>
      <protection/>
    </xf>
    <xf numFmtId="0" fontId="88" fillId="33" borderId="0" xfId="0" applyFont="1" applyFill="1" applyAlignment="1" applyProtection="1">
      <alignment vertical="center"/>
      <protection/>
    </xf>
    <xf numFmtId="10" fontId="82" fillId="33" borderId="11" xfId="57" applyNumberFormat="1" applyFont="1" applyFill="1" applyBorder="1" applyAlignment="1" applyProtection="1">
      <alignment vertical="center"/>
      <protection/>
    </xf>
    <xf numFmtId="0" fontId="10" fillId="33" borderId="0" xfId="0" applyFont="1" applyFill="1" applyBorder="1" applyAlignment="1" applyProtection="1">
      <alignment/>
      <protection/>
    </xf>
    <xf numFmtId="0" fontId="89" fillId="33" borderId="0" xfId="0" applyFont="1" applyFill="1" applyBorder="1" applyAlignment="1" applyProtection="1">
      <alignment/>
      <protection/>
    </xf>
    <xf numFmtId="0" fontId="87" fillId="33" borderId="13" xfId="0" applyFont="1" applyFill="1" applyBorder="1" applyAlignment="1" applyProtection="1">
      <alignment/>
      <protection/>
    </xf>
    <xf numFmtId="0" fontId="89" fillId="33" borderId="21" xfId="0" applyFont="1" applyFill="1" applyBorder="1" applyAlignment="1" applyProtection="1">
      <alignment/>
      <protection/>
    </xf>
    <xf numFmtId="0" fontId="10" fillId="33" borderId="11" xfId="0" applyFont="1" applyFill="1" applyBorder="1" applyAlignment="1" applyProtection="1">
      <alignment horizontal="center" vertical="center"/>
      <protection/>
    </xf>
    <xf numFmtId="0" fontId="82" fillId="33" borderId="11" xfId="0" applyFont="1" applyFill="1" applyBorder="1" applyAlignment="1" applyProtection="1">
      <alignment horizontal="left"/>
      <protection/>
    </xf>
    <xf numFmtId="0" fontId="82" fillId="33" borderId="0" xfId="0" applyFont="1" applyFill="1" applyAlignment="1" applyProtection="1">
      <alignment horizontal="center" wrapText="1"/>
      <protection/>
    </xf>
    <xf numFmtId="164" fontId="82" fillId="33" borderId="18" xfId="0" applyNumberFormat="1" applyFont="1" applyFill="1" applyBorder="1" applyAlignment="1" applyProtection="1">
      <alignment horizontal="center"/>
      <protection/>
    </xf>
    <xf numFmtId="164" fontId="80" fillId="33" borderId="20" xfId="0" applyNumberFormat="1" applyFont="1" applyFill="1" applyBorder="1" applyAlignment="1" applyProtection="1">
      <alignment horizontal="center"/>
      <protection/>
    </xf>
    <xf numFmtId="3" fontId="80" fillId="33" borderId="11" xfId="0" applyNumberFormat="1" applyFont="1" applyFill="1" applyBorder="1" applyAlignment="1" applyProtection="1">
      <alignment/>
      <protection/>
    </xf>
    <xf numFmtId="164" fontId="82" fillId="33" borderId="14" xfId="0" applyNumberFormat="1" applyFont="1" applyFill="1" applyBorder="1" applyAlignment="1" applyProtection="1">
      <alignment horizontal="center"/>
      <protection/>
    </xf>
    <xf numFmtId="0" fontId="82" fillId="33" borderId="14" xfId="0" applyFont="1" applyFill="1" applyBorder="1" applyAlignment="1" applyProtection="1">
      <alignment horizontal="left" vertical="center"/>
      <protection/>
    </xf>
    <xf numFmtId="171" fontId="80" fillId="33" borderId="15" xfId="44" applyNumberFormat="1" applyFont="1" applyFill="1" applyBorder="1" applyAlignment="1" applyProtection="1">
      <alignment horizontal="center" vertical="center"/>
      <protection/>
    </xf>
    <xf numFmtId="164" fontId="82" fillId="33" borderId="11" xfId="42" applyNumberFormat="1" applyFont="1" applyFill="1" applyBorder="1" applyAlignment="1" applyProtection="1">
      <alignment horizontal="center" vertical="center"/>
      <protection/>
    </xf>
    <xf numFmtId="164" fontId="82" fillId="33" borderId="0" xfId="0" applyNumberFormat="1" applyFont="1" applyFill="1" applyBorder="1" applyAlignment="1" applyProtection="1">
      <alignment horizontal="center"/>
      <protection/>
    </xf>
    <xf numFmtId="3" fontId="80" fillId="33" borderId="0" xfId="0" applyNumberFormat="1" applyFont="1" applyFill="1" applyBorder="1" applyAlignment="1" applyProtection="1">
      <alignment/>
      <protection/>
    </xf>
    <xf numFmtId="6" fontId="80" fillId="33" borderId="0" xfId="0" applyNumberFormat="1" applyFont="1" applyFill="1" applyBorder="1" applyAlignment="1" applyProtection="1">
      <alignment horizontal="center" vertical="center"/>
      <protection/>
    </xf>
    <xf numFmtId="4" fontId="80" fillId="33" borderId="0" xfId="0" applyNumberFormat="1" applyFont="1" applyFill="1" applyBorder="1" applyAlignment="1" applyProtection="1">
      <alignment horizontal="center" vertical="center"/>
      <protection/>
    </xf>
    <xf numFmtId="0" fontId="82" fillId="33" borderId="0" xfId="0" applyFont="1" applyFill="1" applyBorder="1" applyAlignment="1" applyProtection="1">
      <alignment horizontal="center" wrapText="1"/>
      <protection/>
    </xf>
    <xf numFmtId="164" fontId="82" fillId="33" borderId="11" xfId="0" applyNumberFormat="1" applyFont="1" applyFill="1" applyBorder="1" applyAlignment="1" applyProtection="1">
      <alignment horizontal="center"/>
      <protection/>
    </xf>
    <xf numFmtId="164" fontId="80" fillId="33" borderId="11" xfId="0" applyNumberFormat="1" applyFont="1" applyFill="1" applyBorder="1" applyAlignment="1" applyProtection="1">
      <alignment horizontal="center"/>
      <protection/>
    </xf>
    <xf numFmtId="44" fontId="80" fillId="33" borderId="23" xfId="0" applyNumberFormat="1" applyFont="1" applyFill="1" applyBorder="1" applyAlignment="1" applyProtection="1">
      <alignment/>
      <protection/>
    </xf>
    <xf numFmtId="44" fontId="80" fillId="33" borderId="24" xfId="0" applyNumberFormat="1" applyFont="1" applyFill="1" applyBorder="1" applyAlignment="1" applyProtection="1">
      <alignment/>
      <protection/>
    </xf>
    <xf numFmtId="44" fontId="80" fillId="33" borderId="16" xfId="0" applyNumberFormat="1" applyFont="1" applyFill="1" applyBorder="1" applyAlignment="1" applyProtection="1">
      <alignment/>
      <protection/>
    </xf>
    <xf numFmtId="2" fontId="80" fillId="33" borderId="0" xfId="57" applyNumberFormat="1" applyFont="1" applyFill="1" applyAlignment="1" applyProtection="1">
      <alignment/>
      <protection/>
    </xf>
    <xf numFmtId="0" fontId="80" fillId="33" borderId="0" xfId="0" applyNumberFormat="1" applyFont="1" applyFill="1" applyAlignment="1" applyProtection="1">
      <alignment/>
      <protection/>
    </xf>
    <xf numFmtId="9" fontId="80" fillId="33" borderId="0" xfId="0" applyNumberFormat="1" applyFont="1" applyFill="1" applyAlignment="1" applyProtection="1">
      <alignment/>
      <protection/>
    </xf>
    <xf numFmtId="6" fontId="80" fillId="33" borderId="0" xfId="0" applyNumberFormat="1" applyFont="1" applyFill="1" applyAlignment="1" applyProtection="1">
      <alignment horizontal="center"/>
      <protection/>
    </xf>
    <xf numFmtId="6" fontId="80" fillId="33" borderId="0" xfId="0" applyNumberFormat="1" applyFont="1" applyFill="1" applyAlignment="1" applyProtection="1">
      <alignment/>
      <protection/>
    </xf>
    <xf numFmtId="9" fontId="80" fillId="33" borderId="0" xfId="57" applyFont="1" applyFill="1" applyAlignment="1" applyProtection="1">
      <alignment/>
      <protection/>
    </xf>
    <xf numFmtId="8" fontId="80" fillId="33" borderId="0" xfId="0" applyNumberFormat="1" applyFont="1" applyFill="1" applyAlignment="1" applyProtection="1">
      <alignment/>
      <protection/>
    </xf>
    <xf numFmtId="166" fontId="80" fillId="33" borderId="0" xfId="57" applyNumberFormat="1" applyFont="1" applyFill="1" applyAlignment="1" applyProtection="1">
      <alignment/>
      <protection/>
    </xf>
    <xf numFmtId="0" fontId="18" fillId="33" borderId="13" xfId="0" applyFont="1" applyFill="1" applyBorder="1" applyAlignment="1" applyProtection="1">
      <alignment/>
      <protection/>
    </xf>
    <xf numFmtId="0" fontId="18" fillId="33" borderId="0" xfId="0" applyFont="1" applyFill="1" applyBorder="1" applyAlignment="1" applyProtection="1">
      <alignment/>
      <protection/>
    </xf>
    <xf numFmtId="0" fontId="18" fillId="33" borderId="0" xfId="0" applyFont="1" applyFill="1" applyBorder="1" applyAlignment="1" applyProtection="1">
      <alignment horizontal="right"/>
      <protection/>
    </xf>
    <xf numFmtId="0" fontId="10" fillId="33" borderId="13" xfId="0" applyFont="1" applyFill="1" applyBorder="1" applyAlignment="1" applyProtection="1">
      <alignment/>
      <protection hidden="1"/>
    </xf>
    <xf numFmtId="0" fontId="89" fillId="33" borderId="13" xfId="0" applyFont="1" applyFill="1" applyBorder="1" applyAlignment="1" applyProtection="1">
      <alignment/>
      <protection hidden="1"/>
    </xf>
    <xf numFmtId="0" fontId="10" fillId="33" borderId="13" xfId="0" applyFont="1" applyFill="1" applyBorder="1" applyAlignment="1" applyProtection="1">
      <alignment/>
      <protection hidden="1"/>
    </xf>
    <xf numFmtId="0" fontId="10" fillId="33" borderId="13" xfId="0" applyFont="1" applyFill="1" applyBorder="1" applyAlignment="1" applyProtection="1">
      <alignment horizontal="right"/>
      <protection hidden="1"/>
    </xf>
    <xf numFmtId="0" fontId="10" fillId="33" borderId="0" xfId="0" applyFont="1" applyFill="1" applyBorder="1" applyAlignment="1" applyProtection="1">
      <alignment/>
      <protection hidden="1"/>
    </xf>
    <xf numFmtId="0" fontId="89" fillId="33" borderId="0" xfId="0" applyFont="1" applyFill="1" applyBorder="1" applyAlignment="1" applyProtection="1">
      <alignment/>
      <protection hidden="1"/>
    </xf>
    <xf numFmtId="0" fontId="10" fillId="33" borderId="0" xfId="0" applyFont="1" applyFill="1" applyBorder="1" applyAlignment="1" applyProtection="1">
      <alignment/>
      <protection hidden="1"/>
    </xf>
    <xf numFmtId="0" fontId="89" fillId="33" borderId="0" xfId="0" applyFont="1" applyFill="1" applyBorder="1" applyAlignment="1" applyProtection="1">
      <alignment horizontal="right"/>
      <protection hidden="1"/>
    </xf>
    <xf numFmtId="0" fontId="10" fillId="33" borderId="0" xfId="0" applyFont="1" applyFill="1" applyBorder="1" applyAlignment="1" applyProtection="1">
      <alignment horizontal="right"/>
      <protection hidden="1"/>
    </xf>
    <xf numFmtId="0" fontId="10" fillId="33" borderId="0" xfId="0" applyFont="1" applyFill="1" applyBorder="1" applyAlignment="1" applyProtection="1">
      <alignment horizontal="right"/>
      <protection/>
    </xf>
    <xf numFmtId="0" fontId="90" fillId="36" borderId="11" xfId="0" applyFont="1" applyFill="1" applyBorder="1" applyAlignment="1" applyProtection="1">
      <alignment horizontal="center" vertical="center" wrapText="1"/>
      <protection/>
    </xf>
    <xf numFmtId="0" fontId="80" fillId="10" borderId="11" xfId="0" applyFont="1" applyFill="1" applyBorder="1" applyAlignment="1" applyProtection="1">
      <alignment horizontal="center" vertical="center" wrapText="1"/>
      <protection locked="0"/>
    </xf>
    <xf numFmtId="170" fontId="80" fillId="10" borderId="20" xfId="0" applyNumberFormat="1" applyFont="1" applyFill="1" applyBorder="1" applyAlignment="1" applyProtection="1">
      <alignment horizontal="center" vertical="center" wrapText="1"/>
      <protection locked="0"/>
    </xf>
    <xf numFmtId="170" fontId="80" fillId="10" borderId="11" xfId="0" applyNumberFormat="1" applyFont="1" applyFill="1" applyBorder="1" applyAlignment="1" applyProtection="1">
      <alignment horizontal="center" vertical="center" wrapText="1"/>
      <protection locked="0"/>
    </xf>
    <xf numFmtId="0" fontId="86" fillId="36" borderId="21" xfId="0" applyFont="1" applyFill="1" applyBorder="1" applyAlignment="1" applyProtection="1">
      <alignment horizontal="center" vertical="center"/>
      <protection/>
    </xf>
    <xf numFmtId="0" fontId="91" fillId="36" borderId="0" xfId="0" applyFont="1" applyFill="1" applyBorder="1" applyAlignment="1" applyProtection="1">
      <alignment/>
      <protection/>
    </xf>
    <xf numFmtId="0" fontId="91" fillId="36" borderId="25" xfId="0" applyFont="1" applyFill="1" applyBorder="1" applyAlignment="1" applyProtection="1">
      <alignment/>
      <protection/>
    </xf>
    <xf numFmtId="0" fontId="86" fillId="36" borderId="0" xfId="0" applyFont="1" applyFill="1" applyBorder="1" applyAlignment="1" applyProtection="1">
      <alignment horizontal="left" vertical="center"/>
      <protection/>
    </xf>
    <xf numFmtId="0" fontId="91" fillId="36" borderId="0" xfId="0" applyFont="1" applyFill="1" applyBorder="1" applyAlignment="1" applyProtection="1">
      <alignment vertical="center"/>
      <protection/>
    </xf>
    <xf numFmtId="0" fontId="91" fillId="36" borderId="25" xfId="0" applyFont="1" applyFill="1" applyBorder="1" applyAlignment="1" applyProtection="1">
      <alignment vertical="center"/>
      <protection/>
    </xf>
    <xf numFmtId="172" fontId="12" fillId="10" borderId="11" xfId="44" applyNumberFormat="1" applyFont="1" applyFill="1" applyBorder="1" applyAlignment="1" applyProtection="1">
      <alignment/>
      <protection locked="0"/>
    </xf>
    <xf numFmtId="0" fontId="12" fillId="10" borderId="11" xfId="0" applyFont="1" applyFill="1" applyBorder="1" applyAlignment="1" applyProtection="1">
      <alignment horizontal="center"/>
      <protection locked="0"/>
    </xf>
    <xf numFmtId="0" fontId="81" fillId="10" borderId="11" xfId="0" applyFont="1" applyFill="1" applyBorder="1" applyAlignment="1" applyProtection="1">
      <alignment horizontal="right"/>
      <protection locked="0"/>
    </xf>
    <xf numFmtId="0" fontId="81" fillId="10" borderId="11" xfId="0" applyFont="1" applyFill="1" applyBorder="1" applyAlignment="1" applyProtection="1">
      <alignment horizontal="right" wrapText="1"/>
      <protection locked="0"/>
    </xf>
    <xf numFmtId="169" fontId="80" fillId="10" borderId="11" xfId="0" applyNumberFormat="1" applyFont="1" applyFill="1" applyBorder="1" applyAlignment="1" applyProtection="1">
      <alignment/>
      <protection locked="0"/>
    </xf>
    <xf numFmtId="169" fontId="82" fillId="10" borderId="11" xfId="0" applyNumberFormat="1" applyFont="1" applyFill="1" applyBorder="1" applyAlignment="1" applyProtection="1">
      <alignment vertical="center"/>
      <protection locked="0"/>
    </xf>
    <xf numFmtId="168" fontId="82" fillId="10" borderId="11" xfId="44" applyNumberFormat="1" applyFont="1" applyFill="1" applyBorder="1" applyAlignment="1" applyProtection="1">
      <alignment vertical="center"/>
      <protection locked="0"/>
    </xf>
    <xf numFmtId="0" fontId="81" fillId="10" borderId="11" xfId="0" applyFont="1" applyFill="1" applyBorder="1" applyAlignment="1" applyProtection="1">
      <alignment/>
      <protection locked="0"/>
    </xf>
    <xf numFmtId="43" fontId="80" fillId="10" borderId="11" xfId="42" applyFont="1" applyFill="1" applyBorder="1" applyAlignment="1" applyProtection="1">
      <alignment/>
      <protection locked="0"/>
    </xf>
    <xf numFmtId="0" fontId="81" fillId="16" borderId="11" xfId="0" applyFont="1" applyFill="1" applyBorder="1" applyAlignment="1" applyProtection="1">
      <alignment/>
      <protection locked="0"/>
    </xf>
    <xf numFmtId="43" fontId="80" fillId="16" borderId="11" xfId="42" applyFont="1" applyFill="1" applyBorder="1" applyAlignment="1" applyProtection="1">
      <alignment/>
      <protection locked="0"/>
    </xf>
    <xf numFmtId="0" fontId="12" fillId="10" borderId="11" xfId="0" applyFont="1" applyFill="1" applyBorder="1" applyAlignment="1" applyProtection="1">
      <alignment horizontal="center" vertical="center" wrapText="1"/>
      <protection locked="0"/>
    </xf>
    <xf numFmtId="164" fontId="12" fillId="10" borderId="11" xfId="0" applyNumberFormat="1" applyFont="1" applyFill="1" applyBorder="1" applyAlignment="1" applyProtection="1">
      <alignment horizontal="center" vertical="center"/>
      <protection locked="0"/>
    </xf>
    <xf numFmtId="0" fontId="13" fillId="10" borderId="11" xfId="0" applyFont="1" applyFill="1" applyBorder="1" applyAlignment="1" applyProtection="1">
      <alignment vertical="center"/>
      <protection locked="0"/>
    </xf>
    <xf numFmtId="0" fontId="11" fillId="10" borderId="11" xfId="0" applyFont="1" applyFill="1" applyBorder="1" applyAlignment="1" applyProtection="1">
      <alignment horizontal="center"/>
      <protection locked="0"/>
    </xf>
    <xf numFmtId="0" fontId="11" fillId="10" borderId="16" xfId="0" applyFont="1" applyFill="1" applyBorder="1" applyAlignment="1" applyProtection="1">
      <alignment horizontal="center"/>
      <protection locked="0"/>
    </xf>
    <xf numFmtId="0" fontId="11" fillId="10" borderId="23" xfId="0" applyFont="1" applyFill="1" applyBorder="1" applyAlignment="1" applyProtection="1">
      <alignment horizontal="center"/>
      <protection locked="0"/>
    </xf>
    <xf numFmtId="9" fontId="11" fillId="10" borderId="11" xfId="57" applyFont="1" applyFill="1" applyBorder="1" applyAlignment="1" applyProtection="1">
      <alignment horizontal="center"/>
      <protection locked="0"/>
    </xf>
    <xf numFmtId="0" fontId="82" fillId="10" borderId="11" xfId="0" applyFont="1" applyFill="1" applyBorder="1" applyAlignment="1" applyProtection="1">
      <alignment horizontal="center" vertical="center"/>
      <protection locked="0"/>
    </xf>
    <xf numFmtId="0" fontId="82" fillId="10" borderId="11" xfId="0" applyFont="1" applyFill="1" applyBorder="1" applyAlignment="1" applyProtection="1">
      <alignment horizontal="center" vertical="center" wrapText="1"/>
      <protection locked="0"/>
    </xf>
    <xf numFmtId="170" fontId="82" fillId="10" borderId="11" xfId="0" applyNumberFormat="1" applyFont="1" applyFill="1" applyBorder="1" applyAlignment="1" applyProtection="1">
      <alignment horizontal="center" vertical="center" wrapText="1"/>
      <protection locked="0"/>
    </xf>
    <xf numFmtId="0" fontId="83" fillId="33" borderId="0" xfId="0" applyFont="1" applyFill="1" applyBorder="1" applyAlignment="1" applyProtection="1">
      <alignment/>
      <protection/>
    </xf>
    <xf numFmtId="165" fontId="82" fillId="33" borderId="11" xfId="0" applyNumberFormat="1" applyFont="1" applyFill="1" applyBorder="1" applyAlignment="1" applyProtection="1">
      <alignment horizontal="center"/>
      <protection/>
    </xf>
    <xf numFmtId="43" fontId="12" fillId="33" borderId="0" xfId="0" applyNumberFormat="1" applyFont="1" applyFill="1" applyAlignment="1" applyProtection="1">
      <alignment/>
      <protection/>
    </xf>
    <xf numFmtId="44" fontId="82" fillId="33" borderId="11" xfId="0" applyNumberFormat="1" applyFont="1" applyFill="1" applyBorder="1" applyAlignment="1" applyProtection="1">
      <alignment horizontal="left" vertical="center" wrapText="1"/>
      <protection/>
    </xf>
    <xf numFmtId="0" fontId="12" fillId="33" borderId="15" xfId="0" applyFont="1" applyFill="1" applyBorder="1" applyAlignment="1" applyProtection="1">
      <alignment horizontal="left" vertical="center"/>
      <protection/>
    </xf>
    <xf numFmtId="0" fontId="12" fillId="33" borderId="15" xfId="0" applyFont="1" applyFill="1" applyBorder="1" applyAlignment="1" applyProtection="1">
      <alignment horizontal="right" vertical="center"/>
      <protection/>
    </xf>
    <xf numFmtId="0" fontId="12" fillId="10" borderId="20" xfId="0" applyFont="1" applyFill="1" applyBorder="1" applyAlignment="1" applyProtection="1">
      <alignment horizontal="center" vertical="center"/>
      <protection locked="0"/>
    </xf>
    <xf numFmtId="0" fontId="12" fillId="33" borderId="14" xfId="0" applyFont="1" applyFill="1" applyBorder="1" applyAlignment="1" applyProtection="1">
      <alignment horizontal="left" vertical="center"/>
      <protection/>
    </xf>
    <xf numFmtId="0" fontId="12" fillId="33" borderId="20" xfId="0" applyFont="1" applyFill="1" applyBorder="1" applyAlignment="1" applyProtection="1">
      <alignment horizontal="center" vertical="center"/>
      <protection/>
    </xf>
    <xf numFmtId="170" fontId="12" fillId="33" borderId="20" xfId="0" applyNumberFormat="1" applyFont="1" applyFill="1" applyBorder="1" applyAlignment="1" applyProtection="1">
      <alignment horizontal="center" vertical="center"/>
      <protection/>
    </xf>
    <xf numFmtId="8" fontId="12" fillId="33" borderId="20" xfId="0" applyNumberFormat="1" applyFont="1" applyFill="1" applyBorder="1" applyAlignment="1" applyProtection="1">
      <alignment horizontal="center" vertical="center"/>
      <protection/>
    </xf>
    <xf numFmtId="167" fontId="11" fillId="10" borderId="20" xfId="0" applyNumberFormat="1" applyFont="1" applyFill="1" applyBorder="1" applyAlignment="1" applyProtection="1">
      <alignment horizontal="center" vertical="center"/>
      <protection locked="0"/>
    </xf>
    <xf numFmtId="4" fontId="11" fillId="10" borderId="20" xfId="0" applyNumberFormat="1" applyFont="1" applyFill="1" applyBorder="1" applyAlignment="1" applyProtection="1">
      <alignment horizontal="center" vertical="center"/>
      <protection locked="0"/>
    </xf>
    <xf numFmtId="0" fontId="11" fillId="33" borderId="15" xfId="0" applyFont="1" applyFill="1" applyBorder="1" applyAlignment="1" applyProtection="1">
      <alignment horizontal="left" vertical="center"/>
      <protection/>
    </xf>
    <xf numFmtId="0" fontId="11" fillId="10" borderId="20" xfId="0" applyFont="1" applyFill="1" applyBorder="1" applyAlignment="1" applyProtection="1">
      <alignment horizontal="left" vertical="center"/>
      <protection locked="0"/>
    </xf>
    <xf numFmtId="0" fontId="13" fillId="33" borderId="15" xfId="0" applyFont="1" applyFill="1" applyBorder="1" applyAlignment="1" applyProtection="1">
      <alignment horizontal="left" vertical="center"/>
      <protection/>
    </xf>
    <xf numFmtId="0" fontId="12" fillId="10" borderId="20" xfId="0" applyFont="1" applyFill="1" applyBorder="1" applyAlignment="1" applyProtection="1">
      <alignment horizontal="left" vertical="center"/>
      <protection locked="0"/>
    </xf>
    <xf numFmtId="0" fontId="12" fillId="33" borderId="0" xfId="0" applyFont="1" applyFill="1" applyBorder="1" applyAlignment="1" applyProtection="1">
      <alignment horizontal="center" vertical="center" wrapText="1"/>
      <protection/>
    </xf>
    <xf numFmtId="0" fontId="12" fillId="33" borderId="0" xfId="0" applyNumberFormat="1" applyFont="1" applyFill="1" applyBorder="1" applyAlignment="1" applyProtection="1">
      <alignment horizontal="center" vertical="top" wrapText="1"/>
      <protection/>
    </xf>
    <xf numFmtId="0" fontId="5" fillId="33" borderId="0" xfId="0" applyFont="1" applyFill="1" applyBorder="1" applyAlignment="1" applyProtection="1">
      <alignment horizontal="center"/>
      <protection/>
    </xf>
    <xf numFmtId="0" fontId="80" fillId="33" borderId="0" xfId="0" applyFont="1" applyFill="1" applyBorder="1" applyAlignment="1" applyProtection="1">
      <alignment horizontal="center" vertical="center" wrapText="1"/>
      <protection/>
    </xf>
    <xf numFmtId="0" fontId="81" fillId="33" borderId="0" xfId="0" applyFont="1" applyFill="1" applyAlignment="1" applyProtection="1">
      <alignment horizontal="left" wrapText="1"/>
      <protection/>
    </xf>
    <xf numFmtId="0" fontId="80" fillId="33" borderId="0" xfId="0" applyFont="1" applyFill="1" applyBorder="1" applyAlignment="1" applyProtection="1">
      <alignment horizontal="center" vertical="center"/>
      <protection/>
    </xf>
    <xf numFmtId="0" fontId="77" fillId="34" borderId="11" xfId="0" applyFont="1" applyFill="1" applyBorder="1" applyAlignment="1" applyProtection="1">
      <alignment horizontal="center" vertical="center" wrapText="1"/>
      <protection/>
    </xf>
    <xf numFmtId="0" fontId="86" fillId="36"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85" fillId="33" borderId="0" xfId="0" applyFont="1" applyFill="1" applyAlignment="1" applyProtection="1">
      <alignment vertical="center"/>
      <protection/>
    </xf>
    <xf numFmtId="170" fontId="12" fillId="10" borderId="20" xfId="0" applyNumberFormat="1" applyFont="1" applyFill="1" applyBorder="1" applyAlignment="1" applyProtection="1">
      <alignment horizontal="center" vertical="center"/>
      <protection locked="0"/>
    </xf>
    <xf numFmtId="0" fontId="5" fillId="33" borderId="0" xfId="0" applyFont="1" applyFill="1" applyAlignment="1" applyProtection="1">
      <alignment/>
      <protection/>
    </xf>
    <xf numFmtId="0" fontId="18" fillId="33" borderId="0" xfId="0" applyFont="1" applyFill="1" applyAlignment="1" applyProtection="1">
      <alignment/>
      <protection/>
    </xf>
    <xf numFmtId="0" fontId="7" fillId="33" borderId="0" xfId="0" applyFont="1" applyFill="1" applyBorder="1" applyAlignment="1" applyProtection="1">
      <alignment/>
      <protection/>
    </xf>
    <xf numFmtId="0" fontId="86" fillId="33" borderId="0" xfId="0" applyFont="1" applyFill="1" applyBorder="1" applyAlignment="1" applyProtection="1">
      <alignment vertical="center"/>
      <protection/>
    </xf>
    <xf numFmtId="0" fontId="92" fillId="33" borderId="0" xfId="0" applyFont="1" applyFill="1" applyBorder="1" applyAlignment="1" applyProtection="1">
      <alignment/>
      <protection/>
    </xf>
    <xf numFmtId="0" fontId="10" fillId="33" borderId="0" xfId="0" applyFont="1" applyFill="1" applyBorder="1" applyAlignment="1" applyProtection="1">
      <alignment vertical="center"/>
      <protection/>
    </xf>
    <xf numFmtId="0" fontId="9" fillId="33" borderId="14" xfId="0" applyFont="1" applyFill="1" applyBorder="1" applyAlignment="1" applyProtection="1">
      <alignment horizontal="left" vertical="center"/>
      <protection/>
    </xf>
    <xf numFmtId="0" fontId="8" fillId="33" borderId="20" xfId="0" applyFont="1" applyFill="1" applyBorder="1" applyAlignment="1" applyProtection="1">
      <alignment/>
      <protection/>
    </xf>
    <xf numFmtId="0" fontId="9" fillId="13" borderId="11" xfId="0" applyFont="1" applyFill="1" applyBorder="1" applyAlignment="1" applyProtection="1">
      <alignment horizontal="center"/>
      <protection/>
    </xf>
    <xf numFmtId="0" fontId="84" fillId="33" borderId="0" xfId="0" applyFont="1" applyFill="1" applyBorder="1" applyAlignment="1" applyProtection="1">
      <alignment horizontal="center"/>
      <protection/>
    </xf>
    <xf numFmtId="0" fontId="7" fillId="33" borderId="0" xfId="0" applyFont="1" applyFill="1" applyBorder="1" applyAlignment="1" applyProtection="1">
      <alignment vertical="center"/>
      <protection/>
    </xf>
    <xf numFmtId="0" fontId="9" fillId="33" borderId="11" xfId="0" applyFont="1" applyFill="1" applyBorder="1" applyAlignment="1" applyProtection="1">
      <alignment horizontal="center"/>
      <protection/>
    </xf>
    <xf numFmtId="16" fontId="12" fillId="33" borderId="11" xfId="0" applyNumberFormat="1" applyFont="1" applyFill="1" applyBorder="1" applyAlignment="1" applyProtection="1">
      <alignment horizontal="center"/>
      <protection/>
    </xf>
    <xf numFmtId="9" fontId="12" fillId="33" borderId="11" xfId="57" applyFont="1" applyFill="1" applyBorder="1" applyAlignment="1" applyProtection="1">
      <alignment horizontal="center"/>
      <protection/>
    </xf>
    <xf numFmtId="9" fontId="5" fillId="33" borderId="0" xfId="57" applyFont="1" applyFill="1" applyBorder="1" applyAlignment="1" applyProtection="1">
      <alignment horizontal="left"/>
      <protection/>
    </xf>
    <xf numFmtId="0" fontId="12" fillId="33" borderId="0" xfId="0" applyFont="1" applyFill="1" applyBorder="1" applyAlignment="1" applyProtection="1">
      <alignment horizontal="center" wrapText="1"/>
      <protection/>
    </xf>
    <xf numFmtId="0" fontId="12" fillId="33" borderId="0" xfId="0" applyFont="1" applyFill="1" applyBorder="1" applyAlignment="1" applyProtection="1">
      <alignment horizontal="center" vertical="center" wrapText="1"/>
      <protection/>
    </xf>
    <xf numFmtId="0" fontId="12" fillId="33" borderId="0" xfId="0" applyNumberFormat="1" applyFont="1" applyFill="1" applyBorder="1" applyAlignment="1" applyProtection="1">
      <alignment horizontal="center" vertical="top" wrapText="1"/>
      <protection/>
    </xf>
    <xf numFmtId="0" fontId="12" fillId="33" borderId="0" xfId="0" applyNumberFormat="1" applyFont="1" applyFill="1" applyBorder="1" applyAlignment="1" applyProtection="1">
      <alignment horizontal="center" vertical="top"/>
      <protection/>
    </xf>
    <xf numFmtId="0" fontId="86" fillId="36" borderId="0" xfId="0" applyFont="1" applyFill="1" applyBorder="1" applyAlignment="1" applyProtection="1">
      <alignment horizontal="center"/>
      <protection/>
    </xf>
    <xf numFmtId="0" fontId="86" fillId="36"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protection/>
    </xf>
    <xf numFmtId="0" fontId="11" fillId="33" borderId="13" xfId="0" applyFont="1" applyFill="1" applyBorder="1" applyAlignment="1" applyProtection="1">
      <alignment horizontal="center" vertical="center"/>
      <protection/>
    </xf>
    <xf numFmtId="0" fontId="11" fillId="33" borderId="14" xfId="0" applyFont="1" applyFill="1" applyBorder="1" applyAlignment="1" applyProtection="1">
      <alignment horizontal="center"/>
      <protection/>
    </xf>
    <xf numFmtId="0" fontId="11" fillId="33" borderId="20" xfId="0" applyFont="1" applyFill="1" applyBorder="1" applyAlignment="1" applyProtection="1">
      <alignment horizontal="center"/>
      <protection/>
    </xf>
    <xf numFmtId="0" fontId="11" fillId="33" borderId="15" xfId="0" applyFont="1" applyFill="1" applyBorder="1" applyAlignment="1" applyProtection="1">
      <alignment horizontal="center"/>
      <protection/>
    </xf>
    <xf numFmtId="0" fontId="80" fillId="33" borderId="0" xfId="0" applyFont="1" applyFill="1" applyBorder="1" applyAlignment="1" applyProtection="1">
      <alignment horizontal="center" vertical="center" wrapText="1"/>
      <protection/>
    </xf>
    <xf numFmtId="170" fontId="80" fillId="10" borderId="14" xfId="0" applyNumberFormat="1" applyFont="1" applyFill="1" applyBorder="1" applyAlignment="1" applyProtection="1">
      <alignment horizontal="center" vertical="center"/>
      <protection locked="0"/>
    </xf>
    <xf numFmtId="170" fontId="80" fillId="10" borderId="20" xfId="0" applyNumberFormat="1" applyFont="1" applyFill="1" applyBorder="1" applyAlignment="1" applyProtection="1">
      <alignment horizontal="center" vertical="center"/>
      <protection locked="0"/>
    </xf>
    <xf numFmtId="0" fontId="82" fillId="10" borderId="14" xfId="0" applyFont="1" applyFill="1" applyBorder="1" applyAlignment="1" applyProtection="1">
      <alignment horizontal="center" vertical="center" wrapText="1"/>
      <protection locked="0"/>
    </xf>
    <xf numFmtId="0" fontId="82" fillId="10" borderId="20" xfId="0" applyFont="1" applyFill="1" applyBorder="1" applyAlignment="1" applyProtection="1">
      <alignment horizontal="center" vertical="center" wrapText="1"/>
      <protection locked="0"/>
    </xf>
    <xf numFmtId="0" fontId="82" fillId="10" borderId="14" xfId="0" applyFont="1" applyFill="1" applyBorder="1" applyAlignment="1" applyProtection="1">
      <alignment horizontal="center" vertical="center"/>
      <protection locked="0"/>
    </xf>
    <xf numFmtId="0" fontId="82" fillId="10" borderId="20" xfId="0" applyFont="1" applyFill="1" applyBorder="1" applyAlignment="1" applyProtection="1">
      <alignment horizontal="center" vertical="center"/>
      <protection locked="0"/>
    </xf>
    <xf numFmtId="0" fontId="81" fillId="33" borderId="0" xfId="0" applyFont="1" applyFill="1" applyAlignment="1" applyProtection="1">
      <alignment horizontal="center" wrapText="1"/>
      <protection/>
    </xf>
    <xf numFmtId="0" fontId="81" fillId="33" borderId="0" xfId="0" applyFont="1" applyFill="1" applyAlignment="1" applyProtection="1">
      <alignment horizontal="left" wrapText="1"/>
      <protection/>
    </xf>
    <xf numFmtId="170" fontId="82" fillId="10" borderId="14" xfId="0" applyNumberFormat="1" applyFont="1" applyFill="1" applyBorder="1" applyAlignment="1" applyProtection="1">
      <alignment horizontal="center" vertical="center" wrapText="1"/>
      <protection locked="0"/>
    </xf>
    <xf numFmtId="170" fontId="82" fillId="10" borderId="20" xfId="0" applyNumberFormat="1" applyFont="1" applyFill="1" applyBorder="1" applyAlignment="1" applyProtection="1">
      <alignment horizontal="center" vertical="center" wrapText="1"/>
      <protection locked="0"/>
    </xf>
    <xf numFmtId="0" fontId="77" fillId="34" borderId="11" xfId="0" applyFont="1" applyFill="1" applyBorder="1" applyAlignment="1" applyProtection="1">
      <alignment horizontal="center"/>
      <protection/>
    </xf>
    <xf numFmtId="0" fontId="86" fillId="36" borderId="0" xfId="0" applyFont="1" applyFill="1" applyBorder="1" applyAlignment="1" applyProtection="1">
      <alignment horizontal="center" vertical="center" wrapText="1"/>
      <protection/>
    </xf>
    <xf numFmtId="0" fontId="12" fillId="33" borderId="0" xfId="0" applyFont="1" applyFill="1" applyBorder="1" applyAlignment="1" applyProtection="1">
      <alignment horizontal="left" wrapText="1"/>
      <protection/>
    </xf>
    <xf numFmtId="0" fontId="12" fillId="33" borderId="0" xfId="0" applyFont="1" applyFill="1" applyAlignment="1" applyProtection="1">
      <alignment horizontal="center" wrapText="1"/>
      <protection/>
    </xf>
    <xf numFmtId="0" fontId="11" fillId="33" borderId="17" xfId="0" applyFont="1" applyFill="1" applyBorder="1" applyAlignment="1" applyProtection="1">
      <alignment horizontal="center"/>
      <protection/>
    </xf>
    <xf numFmtId="0" fontId="11" fillId="33" borderId="21" xfId="0" applyFont="1" applyFill="1" applyBorder="1" applyAlignment="1" applyProtection="1">
      <alignment horizontal="center"/>
      <protection/>
    </xf>
    <xf numFmtId="0" fontId="11" fillId="33" borderId="16" xfId="0" applyFont="1" applyFill="1" applyBorder="1" applyAlignment="1" applyProtection="1">
      <alignment horizontal="center"/>
      <protection/>
    </xf>
    <xf numFmtId="0" fontId="80" fillId="33" borderId="0" xfId="0" applyFont="1" applyFill="1" applyAlignment="1" applyProtection="1">
      <alignment horizontal="left" wrapText="1"/>
      <protection/>
    </xf>
    <xf numFmtId="0" fontId="87" fillId="0" borderId="22" xfId="0" applyFont="1" applyBorder="1" applyAlignment="1">
      <alignment horizontal="center" vertical="center"/>
    </xf>
    <xf numFmtId="0" fontId="93" fillId="34" borderId="11" xfId="0" applyFont="1" applyFill="1" applyBorder="1" applyAlignment="1" applyProtection="1">
      <alignment horizontal="center" vertical="center" wrapText="1"/>
      <protection/>
    </xf>
    <xf numFmtId="2" fontId="12" fillId="33" borderId="11" xfId="0" applyNumberFormat="1" applyFont="1" applyFill="1" applyBorder="1" applyAlignment="1" applyProtection="1">
      <alignment horizontal="center" vertical="center"/>
      <protection/>
    </xf>
    <xf numFmtId="0" fontId="12" fillId="10" borderId="11" xfId="0" applyFont="1" applyFill="1" applyBorder="1" applyAlignment="1" applyProtection="1">
      <alignment horizontal="center" vertical="center"/>
      <protection locked="0"/>
    </xf>
    <xf numFmtId="175" fontId="12" fillId="10" borderId="11" xfId="44" applyNumberFormat="1" applyFont="1" applyFill="1" applyBorder="1" applyAlignment="1" applyProtection="1">
      <alignment horizontal="center" vertical="center"/>
      <protection locked="0"/>
    </xf>
    <xf numFmtId="0" fontId="81" fillId="0" borderId="0" xfId="0" applyFont="1" applyAlignment="1" applyProtection="1">
      <alignment horizontal="left" wrapText="1"/>
      <protection/>
    </xf>
    <xf numFmtId="0" fontId="77" fillId="34" borderId="14" xfId="0" applyFont="1" applyFill="1" applyBorder="1" applyAlignment="1" applyProtection="1">
      <alignment horizontal="center" vertical="center"/>
      <protection/>
    </xf>
    <xf numFmtId="0" fontId="77" fillId="34" borderId="20" xfId="0" applyFont="1" applyFill="1" applyBorder="1" applyAlignment="1" applyProtection="1">
      <alignment horizontal="center" vertical="center"/>
      <protection/>
    </xf>
    <xf numFmtId="0" fontId="77" fillId="34" borderId="11" xfId="0" applyFont="1" applyFill="1" applyBorder="1" applyAlignment="1" applyProtection="1">
      <alignment horizontal="center" vertical="center" wrapText="1"/>
      <protection/>
    </xf>
    <xf numFmtId="165" fontId="10" fillId="33" borderId="14" xfId="57" applyNumberFormat="1" applyFont="1" applyFill="1" applyBorder="1" applyAlignment="1" applyProtection="1">
      <alignment horizontal="center" vertical="center"/>
      <protection/>
    </xf>
    <xf numFmtId="165" fontId="10" fillId="33" borderId="20" xfId="57" applyNumberFormat="1" applyFont="1" applyFill="1" applyBorder="1" applyAlignment="1" applyProtection="1">
      <alignment horizontal="center" vertical="center"/>
      <protection/>
    </xf>
    <xf numFmtId="175" fontId="12" fillId="33" borderId="14" xfId="0" applyNumberFormat="1" applyFont="1" applyFill="1" applyBorder="1" applyAlignment="1" applyProtection="1">
      <alignment horizontal="center" vertical="center"/>
      <protection/>
    </xf>
    <xf numFmtId="175" fontId="12" fillId="33" borderId="20" xfId="0" applyNumberFormat="1" applyFont="1" applyFill="1" applyBorder="1" applyAlignment="1" applyProtection="1">
      <alignment horizontal="center" vertical="center"/>
      <protection/>
    </xf>
    <xf numFmtId="0" fontId="12" fillId="33" borderId="14" xfId="42" applyNumberFormat="1" applyFont="1" applyFill="1" applyBorder="1" applyAlignment="1" applyProtection="1">
      <alignment horizontal="center" vertical="center"/>
      <protection/>
    </xf>
    <xf numFmtId="0" fontId="12" fillId="33" borderId="20" xfId="42" applyNumberFormat="1"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94" fillId="33" borderId="0" xfId="0" applyFont="1" applyFill="1" applyBorder="1" applyAlignment="1" applyProtection="1">
      <alignment horizontal="center"/>
      <protection/>
    </xf>
    <xf numFmtId="0" fontId="11" fillId="10" borderId="11" xfId="0" applyFont="1" applyFill="1" applyBorder="1" applyAlignment="1" applyProtection="1">
      <alignment horizontal="center" vertical="center"/>
      <protection locked="0"/>
    </xf>
    <xf numFmtId="44" fontId="82" fillId="10" borderId="11" xfId="44" applyFont="1" applyFill="1" applyBorder="1" applyAlignment="1" applyProtection="1">
      <alignment horizontal="center" vertical="center"/>
      <protection locked="0"/>
    </xf>
    <xf numFmtId="0" fontId="6" fillId="33" borderId="14" xfId="0" applyFont="1" applyFill="1" applyBorder="1" applyAlignment="1" applyProtection="1">
      <alignment horizontal="left" vertical="center" wrapText="1"/>
      <protection/>
    </xf>
    <xf numFmtId="0" fontId="6" fillId="33" borderId="15"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95" fillId="33" borderId="14" xfId="0" applyFont="1" applyFill="1" applyBorder="1" applyAlignment="1" applyProtection="1">
      <alignment horizontal="left" vertical="center" wrapText="1"/>
      <protection/>
    </xf>
    <xf numFmtId="0" fontId="95" fillId="33" borderId="15" xfId="0" applyFont="1" applyFill="1" applyBorder="1" applyAlignment="1" applyProtection="1">
      <alignment horizontal="left" vertical="center" wrapText="1"/>
      <protection/>
    </xf>
    <xf numFmtId="0" fontId="95" fillId="33" borderId="20" xfId="0" applyFont="1" applyFill="1" applyBorder="1" applyAlignment="1" applyProtection="1">
      <alignment horizontal="left" vertical="center" wrapText="1"/>
      <protection/>
    </xf>
    <xf numFmtId="0" fontId="86" fillId="36" borderId="21" xfId="0" applyFont="1" applyFill="1" applyBorder="1" applyAlignment="1" applyProtection="1">
      <alignment horizontal="center" vertical="center"/>
      <protection/>
    </xf>
    <xf numFmtId="0" fontId="86" fillId="36" borderId="16" xfId="0" applyFont="1" applyFill="1" applyBorder="1" applyAlignment="1" applyProtection="1">
      <alignment horizontal="center" vertical="center"/>
      <protection/>
    </xf>
    <xf numFmtId="0" fontId="86" fillId="36" borderId="17" xfId="0" applyFont="1" applyFill="1" applyBorder="1" applyAlignment="1" applyProtection="1">
      <alignment horizontal="center" vertical="center"/>
      <protection/>
    </xf>
    <xf numFmtId="170" fontId="82" fillId="10" borderId="14" xfId="0" applyNumberFormat="1" applyFont="1" applyFill="1" applyBorder="1" applyAlignment="1" applyProtection="1">
      <alignment horizontal="center" vertical="center"/>
      <protection locked="0"/>
    </xf>
    <xf numFmtId="170" fontId="82" fillId="10" borderId="20" xfId="0" applyNumberFormat="1" applyFont="1" applyFill="1" applyBorder="1" applyAlignment="1" applyProtection="1">
      <alignment horizontal="center" vertical="center"/>
      <protection locked="0"/>
    </xf>
    <xf numFmtId="0" fontId="80" fillId="33" borderId="0" xfId="0" applyFont="1" applyFill="1" applyAlignment="1" applyProtection="1">
      <alignment horizontal="center" vertical="center" wrapText="1"/>
      <protection/>
    </xf>
    <xf numFmtId="0" fontId="80" fillId="10" borderId="11" xfId="0" applyFont="1" applyFill="1" applyBorder="1" applyAlignment="1" applyProtection="1">
      <alignment horizontal="center"/>
      <protection locked="0"/>
    </xf>
    <xf numFmtId="0" fontId="77" fillId="34" borderId="11" xfId="0" applyFont="1" applyFill="1" applyBorder="1" applyAlignment="1" applyProtection="1">
      <alignment horizontal="center" vertical="center"/>
      <protection/>
    </xf>
    <xf numFmtId="0" fontId="80" fillId="33" borderId="0" xfId="0" applyFont="1" applyFill="1" applyBorder="1" applyAlignment="1" applyProtection="1">
      <alignment horizontal="center"/>
      <protection/>
    </xf>
    <xf numFmtId="0" fontId="82" fillId="10" borderId="11" xfId="0" applyFont="1" applyFill="1" applyBorder="1" applyAlignment="1" applyProtection="1">
      <alignment horizontal="left" vertical="center"/>
      <protection locked="0"/>
    </xf>
    <xf numFmtId="171" fontId="80" fillId="10" borderId="11" xfId="44" applyNumberFormat="1" applyFont="1" applyFill="1" applyBorder="1" applyAlignment="1" applyProtection="1">
      <alignment horizontal="center" vertical="center"/>
      <protection locked="0"/>
    </xf>
    <xf numFmtId="0" fontId="82" fillId="33" borderId="18" xfId="0" applyFont="1" applyFill="1" applyBorder="1" applyAlignment="1" applyProtection="1">
      <alignment horizontal="left" vertical="center"/>
      <protection/>
    </xf>
    <xf numFmtId="0" fontId="82" fillId="33" borderId="17" xfId="0" applyFont="1" applyFill="1" applyBorder="1" applyAlignment="1" applyProtection="1">
      <alignment horizontal="left" vertical="center"/>
      <protection/>
    </xf>
    <xf numFmtId="171" fontId="80" fillId="33" borderId="23" xfId="44" applyNumberFormat="1" applyFont="1" applyFill="1" applyBorder="1" applyAlignment="1" applyProtection="1">
      <alignment horizontal="center" vertical="center"/>
      <protection/>
    </xf>
    <xf numFmtId="171" fontId="80" fillId="33" borderId="16" xfId="44" applyNumberFormat="1" applyFont="1" applyFill="1" applyBorder="1" applyAlignment="1" applyProtection="1">
      <alignment horizontal="center" vertical="center"/>
      <protection/>
    </xf>
    <xf numFmtId="171" fontId="80" fillId="33" borderId="26" xfId="44" applyNumberFormat="1" applyFont="1" applyFill="1" applyBorder="1" applyAlignment="1" applyProtection="1">
      <alignment horizontal="center" vertical="center"/>
      <protection/>
    </xf>
    <xf numFmtId="171" fontId="80" fillId="33" borderId="21" xfId="44" applyNumberFormat="1" applyFont="1" applyFill="1" applyBorder="1" applyAlignment="1" applyProtection="1">
      <alignment horizontal="center" vertical="center"/>
      <protection/>
    </xf>
    <xf numFmtId="0" fontId="82" fillId="33" borderId="0" xfId="0" applyFont="1" applyFill="1" applyAlignment="1" applyProtection="1">
      <alignment horizontal="center" wrapText="1"/>
      <protection/>
    </xf>
    <xf numFmtId="0" fontId="86" fillId="36" borderId="21" xfId="0" applyFont="1" applyFill="1" applyBorder="1" applyAlignment="1" applyProtection="1">
      <alignment horizontal="center"/>
      <protection/>
    </xf>
    <xf numFmtId="0" fontId="86" fillId="36" borderId="16" xfId="0" applyFont="1" applyFill="1" applyBorder="1" applyAlignment="1" applyProtection="1">
      <alignment horizontal="center"/>
      <protection/>
    </xf>
    <xf numFmtId="0" fontId="86" fillId="36" borderId="17" xfId="0" applyFont="1" applyFill="1" applyBorder="1" applyAlignment="1" applyProtection="1">
      <alignment horizontal="center"/>
      <protection/>
    </xf>
    <xf numFmtId="0" fontId="80" fillId="33" borderId="0" xfId="0" applyFont="1" applyFill="1" applyAlignment="1" applyProtection="1">
      <alignment horizontal="center"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9">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border/>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0</xdr:row>
      <xdr:rowOff>66675</xdr:rowOff>
    </xdr:from>
    <xdr:to>
      <xdr:col>6</xdr:col>
      <xdr:colOff>457200</xdr:colOff>
      <xdr:row>1</xdr:row>
      <xdr:rowOff>57150</xdr:rowOff>
    </xdr:to>
    <xdr:grpSp>
      <xdr:nvGrpSpPr>
        <xdr:cNvPr id="1" name="Group 6"/>
        <xdr:cNvGrpSpPr>
          <a:grpSpLocks noChangeAspect="1"/>
        </xdr:cNvGrpSpPr>
      </xdr:nvGrpSpPr>
      <xdr:grpSpPr>
        <a:xfrm>
          <a:off x="219075" y="66675"/>
          <a:ext cx="8677275" cy="1000125"/>
          <a:chOff x="215713" y="66675"/>
          <a:chExt cx="7948333" cy="1005071"/>
        </a:xfrm>
        <a:solidFill>
          <a:srgbClr val="FFFFFF"/>
        </a:solidFill>
      </xdr:grpSpPr>
      <xdr:sp>
        <xdr:nvSpPr>
          <xdr:cNvPr id="2" name="Rectangle 1"/>
          <xdr:cNvSpPr>
            <a:spLocks/>
          </xdr:cNvSpPr>
        </xdr:nvSpPr>
        <xdr:spPr>
          <a:xfrm>
            <a:off x="215713" y="66675"/>
            <a:ext cx="7948333" cy="979944"/>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TextBox 3"/>
          <xdr:cNvSpPr txBox="1">
            <a:spLocks noChangeArrowheads="1"/>
          </xdr:cNvSpPr>
        </xdr:nvSpPr>
        <xdr:spPr>
          <a:xfrm>
            <a:off x="5547057" y="76223"/>
            <a:ext cx="2616989" cy="960848"/>
          </a:xfrm>
          <a:prstGeom prst="rect">
            <a:avLst/>
          </a:prstGeom>
          <a:noFill/>
          <a:ln w="9525" cmpd="sng">
            <a:noFill/>
          </a:ln>
        </xdr:spPr>
        <xdr:txBody>
          <a:bodyPr vertOverflow="clip" wrap="square" anchor="ctr"/>
          <a:p>
            <a:pPr algn="r">
              <a:defRPr/>
            </a:pPr>
            <a:r>
              <a:rPr lang="en-US" cap="none" sz="1400" b="1" i="0" u="none" baseline="0">
                <a:solidFill>
                  <a:srgbClr val="FFFFFF"/>
                </a:solidFill>
                <a:latin typeface="Arial"/>
                <a:ea typeface="Arial"/>
                <a:cs typeface="Arial"/>
              </a:rPr>
              <a:t>Project Information</a:t>
            </a:r>
            <a:r>
              <a:rPr lang="en-US" cap="none" sz="1400" b="1" i="0" u="none" baseline="0">
                <a:solidFill>
                  <a:srgbClr val="FFFFFF"/>
                </a:solidFill>
                <a:latin typeface="Arial"/>
                <a:ea typeface="Arial"/>
                <a:cs typeface="Arial"/>
              </a:rPr>
              <a:t>
</a:t>
            </a:r>
            <a:r>
              <a:rPr lang="en-US" cap="none" sz="1000" b="1" i="1" u="none" baseline="0">
                <a:solidFill>
                  <a:srgbClr val="FFFFFF"/>
                </a:solidFill>
                <a:latin typeface="Arial"/>
                <a:ea typeface="Arial"/>
                <a:cs typeface="Arial"/>
              </a:rPr>
              <a:t> 
</a:t>
            </a:r>
            <a:r>
              <a:rPr lang="en-US" cap="none" sz="1000" b="0" i="1" u="none" baseline="0">
                <a:solidFill>
                  <a:srgbClr val="FFFFFF"/>
                </a:solidFill>
                <a:latin typeface="Arial"/>
                <a:ea typeface="Arial"/>
                <a:cs typeface="Arial"/>
              </a:rPr>
              <a:t>Application</a:t>
            </a:r>
          </a:p>
        </xdr:txBody>
      </xdr:sp>
      <xdr:sp>
        <xdr:nvSpPr>
          <xdr:cNvPr id="4" name="TextBox 7"/>
          <xdr:cNvSpPr txBox="1">
            <a:spLocks noChangeArrowheads="1"/>
          </xdr:cNvSpPr>
        </xdr:nvSpPr>
        <xdr:spPr>
          <a:xfrm>
            <a:off x="1376170" y="66675"/>
            <a:ext cx="3306507" cy="960848"/>
          </a:xfrm>
          <a:prstGeom prst="rect">
            <a:avLst/>
          </a:prstGeom>
          <a:noFill/>
          <a:ln w="9525" cmpd="sng">
            <a:noFill/>
          </a:ln>
        </xdr:spPr>
        <xdr:txBody>
          <a:bodyPr vertOverflow="clip" wrap="square" anchor="ctr"/>
          <a:p>
            <a:pPr algn="l">
              <a:defRPr/>
            </a:pPr>
            <a:r>
              <a:rPr lang="en-US" cap="none" sz="2400" b="1" i="0" u="none" baseline="0">
                <a:solidFill>
                  <a:srgbClr val="FFFFFF"/>
                </a:solidFill>
                <a:latin typeface="Arial"/>
                <a:ea typeface="Arial"/>
                <a:cs typeface="Arial"/>
              </a:rPr>
              <a:t>Georgia Peach</a:t>
            </a:r>
            <a:r>
              <a:rPr lang="en-US" cap="none" sz="2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400" b="1" i="1" u="none" baseline="0">
                <a:solidFill>
                  <a:srgbClr val="FFFFFF"/>
                </a:solidFill>
                <a:latin typeface="Arial"/>
                <a:ea typeface="Arial"/>
                <a:cs typeface="Arial"/>
              </a:rPr>
              <a:t>Green</a:t>
            </a:r>
            <a:r>
              <a:rPr lang="en-US" cap="none" sz="1400" b="1" i="1" u="none" baseline="0">
                <a:solidFill>
                  <a:srgbClr val="FFFFFF"/>
                </a:solidFill>
                <a:latin typeface="Arial"/>
                <a:ea typeface="Arial"/>
                <a:cs typeface="Arial"/>
              </a:rPr>
              <a:t> Building Rating System</a:t>
            </a:r>
          </a:p>
        </xdr:txBody>
      </xdr:sp>
      <xdr:pic>
        <xdr:nvPicPr>
          <xdr:cNvPr id="5" name="Picture 5" descr="new_GA_peach copy.jpg"/>
          <xdr:cNvPicPr preferRelativeResize="1">
            <a:picLocks noChangeAspect="1"/>
          </xdr:cNvPicPr>
        </xdr:nvPicPr>
        <xdr:blipFill>
          <a:blip r:embed="rId1"/>
          <a:stretch>
            <a:fillRect/>
          </a:stretch>
        </xdr:blipFill>
        <xdr:spPr>
          <a:xfrm>
            <a:off x="221674" y="127984"/>
            <a:ext cx="1228017" cy="943762"/>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0</xdr:row>
      <xdr:rowOff>47625</xdr:rowOff>
    </xdr:from>
    <xdr:to>
      <xdr:col>5</xdr:col>
      <xdr:colOff>2771775</xdr:colOff>
      <xdr:row>1</xdr:row>
      <xdr:rowOff>57150</xdr:rowOff>
    </xdr:to>
    <xdr:grpSp>
      <xdr:nvGrpSpPr>
        <xdr:cNvPr id="1" name="Group 6"/>
        <xdr:cNvGrpSpPr>
          <a:grpSpLocks noChangeAspect="1"/>
        </xdr:cNvGrpSpPr>
      </xdr:nvGrpSpPr>
      <xdr:grpSpPr>
        <a:xfrm>
          <a:off x="228600" y="47625"/>
          <a:ext cx="8039100" cy="1019175"/>
          <a:chOff x="215713" y="66675"/>
          <a:chExt cx="7948333" cy="1008222"/>
        </a:xfrm>
        <a:solidFill>
          <a:srgbClr val="FFFFFF"/>
        </a:solidFill>
      </xdr:grpSpPr>
      <xdr:sp>
        <xdr:nvSpPr>
          <xdr:cNvPr id="2" name="Rectangle 8"/>
          <xdr:cNvSpPr>
            <a:spLocks/>
          </xdr:cNvSpPr>
        </xdr:nvSpPr>
        <xdr:spPr>
          <a:xfrm>
            <a:off x="215713" y="66675"/>
            <a:ext cx="7948333" cy="979992"/>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TextBox 10"/>
          <xdr:cNvSpPr txBox="1">
            <a:spLocks noChangeArrowheads="1"/>
          </xdr:cNvSpPr>
        </xdr:nvSpPr>
        <xdr:spPr>
          <a:xfrm>
            <a:off x="5545070" y="76001"/>
            <a:ext cx="2618976" cy="961088"/>
          </a:xfrm>
          <a:prstGeom prst="rect">
            <a:avLst/>
          </a:prstGeom>
          <a:noFill/>
          <a:ln w="9525" cmpd="sng">
            <a:noFill/>
          </a:ln>
        </xdr:spPr>
        <xdr:txBody>
          <a:bodyPr vertOverflow="clip" wrap="square" anchor="ctr"/>
          <a:p>
            <a:pPr algn="r">
              <a:defRPr/>
            </a:pPr>
            <a:r>
              <a:rPr lang="en-US" cap="none" sz="1400" b="1" i="0" u="none" baseline="0">
                <a:solidFill>
                  <a:srgbClr val="FFFFFF"/>
                </a:solidFill>
                <a:latin typeface="Arial"/>
                <a:ea typeface="Arial"/>
                <a:cs typeface="Arial"/>
              </a:rPr>
              <a:t>Project Information</a:t>
            </a:r>
            <a:r>
              <a:rPr lang="en-US" cap="none" sz="1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000" b="0" i="1" u="none" baseline="0">
                <a:solidFill>
                  <a:srgbClr val="FFFFFF"/>
                </a:solidFill>
                <a:latin typeface="Arial"/>
                <a:ea typeface="Arial"/>
                <a:cs typeface="Arial"/>
              </a:rPr>
              <a:t>Performance</a:t>
            </a:r>
            <a:r>
              <a:rPr lang="en-US" cap="none" sz="1000" b="0" i="1" u="none" baseline="0">
                <a:solidFill>
                  <a:srgbClr val="FFFFFF"/>
                </a:solidFill>
                <a:latin typeface="Arial"/>
                <a:ea typeface="Arial"/>
                <a:cs typeface="Arial"/>
              </a:rPr>
              <a:t> Summary</a:t>
            </a:r>
          </a:p>
        </xdr:txBody>
      </xdr:sp>
      <xdr:sp>
        <xdr:nvSpPr>
          <xdr:cNvPr id="4" name="TextBox 11"/>
          <xdr:cNvSpPr txBox="1">
            <a:spLocks noChangeArrowheads="1"/>
          </xdr:cNvSpPr>
        </xdr:nvSpPr>
        <xdr:spPr>
          <a:xfrm>
            <a:off x="1374183" y="66675"/>
            <a:ext cx="3306507" cy="961088"/>
          </a:xfrm>
          <a:prstGeom prst="rect">
            <a:avLst/>
          </a:prstGeom>
          <a:noFill/>
          <a:ln w="9525" cmpd="sng">
            <a:noFill/>
          </a:ln>
        </xdr:spPr>
        <xdr:txBody>
          <a:bodyPr vertOverflow="clip" wrap="square" anchor="ctr"/>
          <a:p>
            <a:pPr algn="l">
              <a:defRPr/>
            </a:pPr>
            <a:r>
              <a:rPr lang="en-US" cap="none" sz="2400" b="1" i="0" u="none" baseline="0">
                <a:solidFill>
                  <a:srgbClr val="FFFFFF"/>
                </a:solidFill>
                <a:latin typeface="Arial"/>
                <a:ea typeface="Arial"/>
                <a:cs typeface="Arial"/>
              </a:rPr>
              <a:t>Georgia Peach</a:t>
            </a:r>
            <a:r>
              <a:rPr lang="en-US" cap="none" sz="2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400" b="1" i="1" u="none" baseline="0">
                <a:solidFill>
                  <a:srgbClr val="FFFFFF"/>
                </a:solidFill>
                <a:latin typeface="Arial"/>
                <a:ea typeface="Arial"/>
                <a:cs typeface="Arial"/>
              </a:rPr>
              <a:t>Green</a:t>
            </a:r>
            <a:r>
              <a:rPr lang="en-US" cap="none" sz="1400" b="1" i="1" u="none" baseline="0">
                <a:solidFill>
                  <a:srgbClr val="FFFFFF"/>
                </a:solidFill>
                <a:latin typeface="Arial"/>
                <a:ea typeface="Arial"/>
                <a:cs typeface="Arial"/>
              </a:rPr>
              <a:t> Building Rating System</a:t>
            </a:r>
          </a:p>
        </xdr:txBody>
      </xdr:sp>
      <xdr:pic>
        <xdr:nvPicPr>
          <xdr:cNvPr id="5" name="Picture 12" descr="new_GA_peach copy.jpg"/>
          <xdr:cNvPicPr preferRelativeResize="1">
            <a:picLocks noChangeAspect="1"/>
          </xdr:cNvPicPr>
        </xdr:nvPicPr>
        <xdr:blipFill>
          <a:blip r:embed="rId1"/>
          <a:stretch>
            <a:fillRect/>
          </a:stretch>
        </xdr:blipFill>
        <xdr:spPr>
          <a:xfrm>
            <a:off x="215713" y="128177"/>
            <a:ext cx="1241927" cy="94672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6</xdr:col>
      <xdr:colOff>723900</xdr:colOff>
      <xdr:row>1</xdr:row>
      <xdr:rowOff>57150</xdr:rowOff>
    </xdr:to>
    <xdr:grpSp>
      <xdr:nvGrpSpPr>
        <xdr:cNvPr id="1" name="Group 5"/>
        <xdr:cNvGrpSpPr>
          <a:grpSpLocks/>
        </xdr:cNvGrpSpPr>
      </xdr:nvGrpSpPr>
      <xdr:grpSpPr>
        <a:xfrm>
          <a:off x="190500" y="57150"/>
          <a:ext cx="7867650" cy="1009650"/>
          <a:chOff x="215713" y="66675"/>
          <a:chExt cx="7948333" cy="1004829"/>
        </a:xfrm>
        <a:solidFill>
          <a:srgbClr val="FFFFFF"/>
        </a:solidFill>
      </xdr:grpSpPr>
      <xdr:sp>
        <xdr:nvSpPr>
          <xdr:cNvPr id="2" name="Rectangle 6"/>
          <xdr:cNvSpPr>
            <a:spLocks/>
          </xdr:cNvSpPr>
        </xdr:nvSpPr>
        <xdr:spPr>
          <a:xfrm>
            <a:off x="215713" y="66675"/>
            <a:ext cx="7948333" cy="979959"/>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TextBox 7"/>
          <xdr:cNvSpPr txBox="1">
            <a:spLocks noChangeArrowheads="1"/>
          </xdr:cNvSpPr>
        </xdr:nvSpPr>
        <xdr:spPr>
          <a:xfrm>
            <a:off x="5026442" y="76221"/>
            <a:ext cx="3137604" cy="961119"/>
          </a:xfrm>
          <a:prstGeom prst="rect">
            <a:avLst/>
          </a:prstGeom>
          <a:noFill/>
          <a:ln w="9525" cmpd="sng">
            <a:noFill/>
          </a:ln>
        </xdr:spPr>
        <xdr:txBody>
          <a:bodyPr vertOverflow="clip" wrap="square" anchor="ctr"/>
          <a:p>
            <a:pPr algn="r">
              <a:defRPr/>
            </a:pPr>
            <a:r>
              <a:rPr lang="en-US" cap="none" sz="1000" b="1" i="0" u="none" baseline="0">
                <a:solidFill>
                  <a:srgbClr val="FFFFFF"/>
                </a:solidFill>
                <a:latin typeface="Arial"/>
                <a:ea typeface="Arial"/>
                <a:cs typeface="Arial"/>
              </a:rPr>
              <a:t>Credit Submittal Template: </a:t>
            </a:r>
            <a:r>
              <a:rPr lang="en-US" cap="none" sz="1400" b="1" i="0" u="none" baseline="0">
                <a:solidFill>
                  <a:srgbClr val="FFFFFF"/>
                </a:solidFill>
                <a:latin typeface="Arial"/>
                <a:ea typeface="Arial"/>
                <a:cs typeface="Arial"/>
              </a:rPr>
              <a:t>Section</a:t>
            </a:r>
            <a:r>
              <a:rPr lang="en-US" cap="none" sz="1400" b="1" i="0" u="none" baseline="0">
                <a:solidFill>
                  <a:srgbClr val="FFFFFF"/>
                </a:solidFill>
                <a:latin typeface="Arial"/>
                <a:ea typeface="Arial"/>
                <a:cs typeface="Arial"/>
              </a:rPr>
              <a:t> 1.3</a:t>
            </a:r>
            <a:r>
              <a:rPr lang="en-US" cap="none" sz="1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000" b="0" i="1" u="none" baseline="0">
                <a:solidFill>
                  <a:srgbClr val="FFFFFF"/>
                </a:solidFill>
                <a:latin typeface="Arial"/>
                <a:ea typeface="Arial"/>
                <a:cs typeface="Arial"/>
              </a:rPr>
              <a:t>Fundamental</a:t>
            </a:r>
            <a:r>
              <a:rPr lang="en-US" cap="none" sz="1000" b="0" i="1" u="none" baseline="0">
                <a:solidFill>
                  <a:srgbClr val="FFFFFF"/>
                </a:solidFill>
                <a:latin typeface="Arial"/>
                <a:ea typeface="Arial"/>
                <a:cs typeface="Arial"/>
              </a:rPr>
              <a:t> Commissioning Checklist</a:t>
            </a:r>
          </a:p>
        </xdr:txBody>
      </xdr:sp>
      <xdr:sp>
        <xdr:nvSpPr>
          <xdr:cNvPr id="4" name="TextBox 8"/>
          <xdr:cNvSpPr txBox="1">
            <a:spLocks noChangeArrowheads="1"/>
          </xdr:cNvSpPr>
        </xdr:nvSpPr>
        <xdr:spPr>
          <a:xfrm>
            <a:off x="1380144" y="66675"/>
            <a:ext cx="3300545" cy="961119"/>
          </a:xfrm>
          <a:prstGeom prst="rect">
            <a:avLst/>
          </a:prstGeom>
          <a:noFill/>
          <a:ln w="9525" cmpd="sng">
            <a:noFill/>
          </a:ln>
        </xdr:spPr>
        <xdr:txBody>
          <a:bodyPr vertOverflow="clip" wrap="square" anchor="ctr"/>
          <a:p>
            <a:pPr algn="l">
              <a:defRPr/>
            </a:pPr>
            <a:r>
              <a:rPr lang="en-US" cap="none" sz="2400" b="1" i="0" u="none" baseline="0">
                <a:solidFill>
                  <a:srgbClr val="FFFFFF"/>
                </a:solidFill>
                <a:latin typeface="Arial"/>
                <a:ea typeface="Arial"/>
                <a:cs typeface="Arial"/>
              </a:rPr>
              <a:t>Georgia Peach</a:t>
            </a:r>
            <a:r>
              <a:rPr lang="en-US" cap="none" sz="2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400" b="1" i="1" u="none" baseline="0">
                <a:solidFill>
                  <a:srgbClr val="FFFFFF"/>
                </a:solidFill>
                <a:latin typeface="Arial"/>
                <a:ea typeface="Arial"/>
                <a:cs typeface="Arial"/>
              </a:rPr>
              <a:t>Green</a:t>
            </a:r>
            <a:r>
              <a:rPr lang="en-US" cap="none" sz="1400" b="1" i="1" u="none" baseline="0">
                <a:solidFill>
                  <a:srgbClr val="FFFFFF"/>
                </a:solidFill>
                <a:latin typeface="Arial"/>
                <a:ea typeface="Arial"/>
                <a:cs typeface="Arial"/>
              </a:rPr>
              <a:t> Building Rating System</a:t>
            </a:r>
          </a:p>
        </xdr:txBody>
      </xdr:sp>
      <xdr:pic>
        <xdr:nvPicPr>
          <xdr:cNvPr id="5" name="Picture 9" descr="new_GA_peach copy.jpg"/>
          <xdr:cNvPicPr preferRelativeResize="1">
            <a:picLocks noChangeAspect="1"/>
          </xdr:cNvPicPr>
        </xdr:nvPicPr>
        <xdr:blipFill>
          <a:blip r:embed="rId1"/>
          <a:stretch>
            <a:fillRect/>
          </a:stretch>
        </xdr:blipFill>
        <xdr:spPr>
          <a:xfrm>
            <a:off x="215713" y="124704"/>
            <a:ext cx="1249875" cy="94680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6</xdr:col>
      <xdr:colOff>1028700</xdr:colOff>
      <xdr:row>1</xdr:row>
      <xdr:rowOff>57150</xdr:rowOff>
    </xdr:to>
    <xdr:grpSp>
      <xdr:nvGrpSpPr>
        <xdr:cNvPr id="1" name="Group 7"/>
        <xdr:cNvGrpSpPr>
          <a:grpSpLocks/>
        </xdr:cNvGrpSpPr>
      </xdr:nvGrpSpPr>
      <xdr:grpSpPr>
        <a:xfrm>
          <a:off x="180975" y="0"/>
          <a:ext cx="8058150" cy="1009650"/>
          <a:chOff x="215713" y="66675"/>
          <a:chExt cx="7948333" cy="1007091"/>
        </a:xfrm>
        <a:solidFill>
          <a:srgbClr val="FFFFFF"/>
        </a:solidFill>
      </xdr:grpSpPr>
      <xdr:sp>
        <xdr:nvSpPr>
          <xdr:cNvPr id="2" name="Rectangle 8"/>
          <xdr:cNvSpPr>
            <a:spLocks/>
          </xdr:cNvSpPr>
        </xdr:nvSpPr>
        <xdr:spPr>
          <a:xfrm>
            <a:off x="215713" y="66675"/>
            <a:ext cx="7948333" cy="979900"/>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TextBox 9"/>
          <xdr:cNvSpPr txBox="1">
            <a:spLocks noChangeArrowheads="1"/>
          </xdr:cNvSpPr>
        </xdr:nvSpPr>
        <xdr:spPr>
          <a:xfrm>
            <a:off x="4960868" y="75991"/>
            <a:ext cx="3203178" cy="961017"/>
          </a:xfrm>
          <a:prstGeom prst="rect">
            <a:avLst/>
          </a:prstGeom>
          <a:noFill/>
          <a:ln w="9525" cmpd="sng">
            <a:noFill/>
          </a:ln>
        </xdr:spPr>
        <xdr:txBody>
          <a:bodyPr vertOverflow="clip" wrap="square" anchor="ctr"/>
          <a:p>
            <a:pPr algn="r">
              <a:defRPr/>
            </a:pPr>
            <a:r>
              <a:rPr lang="en-US" cap="none" sz="1000" b="1" i="0" u="none" baseline="0">
                <a:solidFill>
                  <a:srgbClr val="FFFFFF"/>
                </a:solidFill>
                <a:latin typeface="Arial"/>
                <a:ea typeface="Arial"/>
                <a:cs typeface="Arial"/>
              </a:rPr>
              <a:t>Credit Submittal</a:t>
            </a:r>
            <a:r>
              <a:rPr lang="en-US" cap="none" sz="1000" b="1" i="0" u="none" baseline="0">
                <a:solidFill>
                  <a:srgbClr val="FFFFFF"/>
                </a:solidFill>
                <a:latin typeface="Arial"/>
                <a:ea typeface="Arial"/>
                <a:cs typeface="Arial"/>
              </a:rPr>
              <a:t> Template: </a:t>
            </a:r>
            <a:r>
              <a:rPr lang="en-US" cap="none" sz="1400" b="1" i="0" u="none" baseline="0">
                <a:solidFill>
                  <a:srgbClr val="FFFFFF"/>
                </a:solidFill>
                <a:latin typeface="Arial"/>
                <a:ea typeface="Arial"/>
                <a:cs typeface="Arial"/>
              </a:rPr>
              <a:t>Section 1.3a</a:t>
            </a:r>
            <a:r>
              <a:rPr lang="en-US" cap="none" sz="1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000" b="0" i="1" u="none" baseline="0">
                <a:solidFill>
                  <a:srgbClr val="FFFFFF"/>
                </a:solidFill>
                <a:latin typeface="Arial"/>
                <a:ea typeface="Arial"/>
                <a:cs typeface="Arial"/>
              </a:rPr>
              <a:t>Additional Commissioning Checklist</a:t>
            </a:r>
          </a:p>
        </xdr:txBody>
      </xdr:sp>
      <xdr:sp>
        <xdr:nvSpPr>
          <xdr:cNvPr id="4" name="TextBox 10"/>
          <xdr:cNvSpPr txBox="1">
            <a:spLocks noChangeArrowheads="1"/>
          </xdr:cNvSpPr>
        </xdr:nvSpPr>
        <xdr:spPr>
          <a:xfrm>
            <a:off x="1380144" y="66675"/>
            <a:ext cx="3298558" cy="961017"/>
          </a:xfrm>
          <a:prstGeom prst="rect">
            <a:avLst/>
          </a:prstGeom>
          <a:noFill/>
          <a:ln w="9525" cmpd="sng">
            <a:noFill/>
          </a:ln>
        </xdr:spPr>
        <xdr:txBody>
          <a:bodyPr vertOverflow="clip" wrap="square" anchor="ctr"/>
          <a:p>
            <a:pPr algn="l">
              <a:defRPr/>
            </a:pPr>
            <a:r>
              <a:rPr lang="en-US" cap="none" sz="2400" b="1" i="0" u="none" baseline="0">
                <a:solidFill>
                  <a:srgbClr val="FFFFFF"/>
                </a:solidFill>
                <a:latin typeface="Arial"/>
                <a:ea typeface="Arial"/>
                <a:cs typeface="Arial"/>
              </a:rPr>
              <a:t>Georgia Peach</a:t>
            </a:r>
            <a:r>
              <a:rPr lang="en-US" cap="none" sz="2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400" b="1" i="1" u="none" baseline="0">
                <a:solidFill>
                  <a:srgbClr val="FFFFFF"/>
                </a:solidFill>
                <a:latin typeface="Arial"/>
                <a:ea typeface="Arial"/>
                <a:cs typeface="Arial"/>
              </a:rPr>
              <a:t>Green</a:t>
            </a:r>
            <a:r>
              <a:rPr lang="en-US" cap="none" sz="1400" b="1" i="1" u="none" baseline="0">
                <a:solidFill>
                  <a:srgbClr val="FFFFFF"/>
                </a:solidFill>
                <a:latin typeface="Arial"/>
                <a:ea typeface="Arial"/>
                <a:cs typeface="Arial"/>
              </a:rPr>
              <a:t> Building Rating System</a:t>
            </a:r>
          </a:p>
        </xdr:txBody>
      </xdr:sp>
      <xdr:pic>
        <xdr:nvPicPr>
          <xdr:cNvPr id="5" name="Picture 11" descr="new_GA_peach copy.jpg"/>
          <xdr:cNvPicPr preferRelativeResize="1">
            <a:picLocks noChangeAspect="1"/>
          </xdr:cNvPicPr>
        </xdr:nvPicPr>
        <xdr:blipFill>
          <a:blip r:embed="rId1"/>
          <a:stretch>
            <a:fillRect/>
          </a:stretch>
        </xdr:blipFill>
        <xdr:spPr>
          <a:xfrm>
            <a:off x="215713" y="127100"/>
            <a:ext cx="1243914" cy="94666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76200</xdr:rowOff>
    </xdr:from>
    <xdr:to>
      <xdr:col>10</xdr:col>
      <xdr:colOff>0</xdr:colOff>
      <xdr:row>1</xdr:row>
      <xdr:rowOff>142875</xdr:rowOff>
    </xdr:to>
    <xdr:grpSp>
      <xdr:nvGrpSpPr>
        <xdr:cNvPr id="1" name="Group 5"/>
        <xdr:cNvGrpSpPr>
          <a:grpSpLocks/>
        </xdr:cNvGrpSpPr>
      </xdr:nvGrpSpPr>
      <xdr:grpSpPr>
        <a:xfrm>
          <a:off x="190500" y="76200"/>
          <a:ext cx="8153400" cy="1019175"/>
          <a:chOff x="215713" y="66675"/>
          <a:chExt cx="7948334" cy="1006459"/>
        </a:xfrm>
        <a:solidFill>
          <a:srgbClr val="FFFFFF"/>
        </a:solidFill>
      </xdr:grpSpPr>
      <xdr:sp>
        <xdr:nvSpPr>
          <xdr:cNvPr id="2" name="Rectangle 6"/>
          <xdr:cNvSpPr>
            <a:spLocks/>
          </xdr:cNvSpPr>
        </xdr:nvSpPr>
        <xdr:spPr>
          <a:xfrm>
            <a:off x="215713" y="66675"/>
            <a:ext cx="7948334" cy="980039"/>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TextBox 7"/>
          <xdr:cNvSpPr txBox="1">
            <a:spLocks noChangeArrowheads="1"/>
          </xdr:cNvSpPr>
        </xdr:nvSpPr>
        <xdr:spPr>
          <a:xfrm>
            <a:off x="4766134" y="75985"/>
            <a:ext cx="3397913" cy="961168"/>
          </a:xfrm>
          <a:prstGeom prst="rect">
            <a:avLst/>
          </a:prstGeom>
          <a:noFill/>
          <a:ln w="9525" cmpd="sng">
            <a:noFill/>
          </a:ln>
        </xdr:spPr>
        <xdr:txBody>
          <a:bodyPr vertOverflow="clip" wrap="square" anchor="ctr"/>
          <a:p>
            <a:pPr algn="r">
              <a:defRPr/>
            </a:pPr>
            <a:r>
              <a:rPr lang="en-US" cap="none" sz="1000" b="1" i="0" u="none" baseline="0">
                <a:solidFill>
                  <a:srgbClr val="FFFFFF"/>
                </a:solidFill>
                <a:latin typeface="Arial"/>
                <a:ea typeface="Arial"/>
                <a:cs typeface="Arial"/>
              </a:rPr>
              <a:t>Credit Submittal Template: </a:t>
            </a:r>
            <a:r>
              <a:rPr lang="en-US" cap="none" sz="1400" b="1" i="0" u="none" baseline="0">
                <a:solidFill>
                  <a:srgbClr val="FFFFFF"/>
                </a:solidFill>
                <a:latin typeface="Arial"/>
                <a:ea typeface="Arial"/>
                <a:cs typeface="Arial"/>
              </a:rPr>
              <a:t>Section 2.3</a:t>
            </a:r>
            <a:r>
              <a:rPr lang="en-US" cap="none" sz="1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000" b="0" i="1" u="none" baseline="0">
                <a:solidFill>
                  <a:srgbClr val="FFFFFF"/>
                </a:solidFill>
                <a:latin typeface="Arial"/>
                <a:ea typeface="Arial"/>
                <a:cs typeface="Arial"/>
              </a:rPr>
              <a:t>Water Use Reduction Worksheet</a:t>
            </a:r>
          </a:p>
        </xdr:txBody>
      </xdr:sp>
      <xdr:sp>
        <xdr:nvSpPr>
          <xdr:cNvPr id="4" name="TextBox 8"/>
          <xdr:cNvSpPr txBox="1">
            <a:spLocks noChangeArrowheads="1"/>
          </xdr:cNvSpPr>
        </xdr:nvSpPr>
        <xdr:spPr>
          <a:xfrm>
            <a:off x="1376170" y="66675"/>
            <a:ext cx="3306507" cy="961168"/>
          </a:xfrm>
          <a:prstGeom prst="rect">
            <a:avLst/>
          </a:prstGeom>
          <a:noFill/>
          <a:ln w="9525" cmpd="sng">
            <a:noFill/>
          </a:ln>
        </xdr:spPr>
        <xdr:txBody>
          <a:bodyPr vertOverflow="clip" wrap="square" anchor="ctr"/>
          <a:p>
            <a:pPr algn="l">
              <a:defRPr/>
            </a:pPr>
            <a:r>
              <a:rPr lang="en-US" cap="none" sz="2400" b="1" i="0" u="none" baseline="0">
                <a:solidFill>
                  <a:srgbClr val="FFFFFF"/>
                </a:solidFill>
                <a:latin typeface="Arial"/>
                <a:ea typeface="Arial"/>
                <a:cs typeface="Arial"/>
              </a:rPr>
              <a:t>Georgia Peach</a:t>
            </a:r>
            <a:r>
              <a:rPr lang="en-US" cap="none" sz="2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400" b="1" i="1" u="none" baseline="0">
                <a:solidFill>
                  <a:srgbClr val="FFFFFF"/>
                </a:solidFill>
                <a:latin typeface="Arial"/>
                <a:ea typeface="Arial"/>
                <a:cs typeface="Arial"/>
              </a:rPr>
              <a:t>Green</a:t>
            </a:r>
            <a:r>
              <a:rPr lang="en-US" cap="none" sz="1400" b="1" i="1" u="none" baseline="0">
                <a:solidFill>
                  <a:srgbClr val="FFFFFF"/>
                </a:solidFill>
                <a:latin typeface="Arial"/>
                <a:ea typeface="Arial"/>
                <a:cs typeface="Arial"/>
              </a:rPr>
              <a:t> Building Rating System</a:t>
            </a:r>
          </a:p>
        </xdr:txBody>
      </xdr:sp>
      <xdr:pic>
        <xdr:nvPicPr>
          <xdr:cNvPr id="5" name="Picture 9" descr="new_GA_peach copy.jpg"/>
          <xdr:cNvPicPr preferRelativeResize="1">
            <a:picLocks noChangeAspect="1"/>
          </xdr:cNvPicPr>
        </xdr:nvPicPr>
        <xdr:blipFill>
          <a:blip r:embed="rId1"/>
          <a:stretch>
            <a:fillRect/>
          </a:stretch>
        </xdr:blipFill>
        <xdr:spPr>
          <a:xfrm>
            <a:off x="215713" y="129327"/>
            <a:ext cx="1241927" cy="943807"/>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76200</xdr:rowOff>
    </xdr:from>
    <xdr:to>
      <xdr:col>7</xdr:col>
      <xdr:colOff>0</xdr:colOff>
      <xdr:row>1</xdr:row>
      <xdr:rowOff>19050</xdr:rowOff>
    </xdr:to>
    <xdr:grpSp>
      <xdr:nvGrpSpPr>
        <xdr:cNvPr id="1" name="Group 5"/>
        <xdr:cNvGrpSpPr>
          <a:grpSpLocks/>
        </xdr:cNvGrpSpPr>
      </xdr:nvGrpSpPr>
      <xdr:grpSpPr>
        <a:xfrm>
          <a:off x="247650" y="76200"/>
          <a:ext cx="7962900" cy="1009650"/>
          <a:chOff x="215713" y="66675"/>
          <a:chExt cx="7948333" cy="1004076"/>
        </a:xfrm>
        <a:solidFill>
          <a:srgbClr val="FFFFFF"/>
        </a:solidFill>
      </xdr:grpSpPr>
      <xdr:sp>
        <xdr:nvSpPr>
          <xdr:cNvPr id="2" name="Rectangle 7"/>
          <xdr:cNvSpPr>
            <a:spLocks/>
          </xdr:cNvSpPr>
        </xdr:nvSpPr>
        <xdr:spPr>
          <a:xfrm>
            <a:off x="215713" y="66675"/>
            <a:ext cx="7948333" cy="979978"/>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TextBox 8"/>
          <xdr:cNvSpPr txBox="1">
            <a:spLocks noChangeArrowheads="1"/>
          </xdr:cNvSpPr>
        </xdr:nvSpPr>
        <xdr:spPr>
          <a:xfrm>
            <a:off x="4807862" y="76214"/>
            <a:ext cx="3356184" cy="961152"/>
          </a:xfrm>
          <a:prstGeom prst="rect">
            <a:avLst/>
          </a:prstGeom>
          <a:noFill/>
          <a:ln w="9525" cmpd="sng">
            <a:noFill/>
          </a:ln>
        </xdr:spPr>
        <xdr:txBody>
          <a:bodyPr vertOverflow="clip" wrap="square" anchor="ctr"/>
          <a:p>
            <a:pPr algn="r">
              <a:defRPr/>
            </a:pPr>
            <a:r>
              <a:rPr lang="en-US" cap="none" sz="1000" b="1" i="0" u="none" baseline="0">
                <a:solidFill>
                  <a:srgbClr val="FFFFFF"/>
                </a:solidFill>
                <a:latin typeface="Arial"/>
                <a:ea typeface="Arial"/>
                <a:cs typeface="Arial"/>
              </a:rPr>
              <a:t>Credit Submittal Template: </a:t>
            </a:r>
            <a:r>
              <a:rPr lang="en-US" cap="none" sz="1400" b="1" i="0" u="none" baseline="0">
                <a:solidFill>
                  <a:srgbClr val="FFFFFF"/>
                </a:solidFill>
                <a:latin typeface="Arial"/>
                <a:ea typeface="Arial"/>
                <a:cs typeface="Arial"/>
              </a:rPr>
              <a:t>Section 3.3</a:t>
            </a:r>
            <a:r>
              <a:rPr lang="en-US" cap="none" sz="1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000" b="0" i="1" u="none" baseline="0">
                <a:solidFill>
                  <a:srgbClr val="FFFFFF"/>
                </a:solidFill>
                <a:latin typeface="Arial"/>
                <a:ea typeface="Arial"/>
                <a:cs typeface="Arial"/>
              </a:rPr>
              <a:t>Georgia Based Materials</a:t>
            </a:r>
            <a:r>
              <a:rPr lang="en-US" cap="none" sz="1000" b="0" i="1" u="none" baseline="0">
                <a:solidFill>
                  <a:srgbClr val="FFFFFF"/>
                </a:solidFill>
                <a:latin typeface="Arial"/>
                <a:ea typeface="Arial"/>
                <a:cs typeface="Arial"/>
              </a:rPr>
              <a:t> &amp; Products Worksheet</a:t>
            </a:r>
          </a:p>
        </xdr:txBody>
      </xdr:sp>
      <xdr:sp>
        <xdr:nvSpPr>
          <xdr:cNvPr id="4" name="TextBox 9"/>
          <xdr:cNvSpPr txBox="1">
            <a:spLocks noChangeArrowheads="1"/>
          </xdr:cNvSpPr>
        </xdr:nvSpPr>
        <xdr:spPr>
          <a:xfrm>
            <a:off x="1386105" y="66675"/>
            <a:ext cx="3290610" cy="961152"/>
          </a:xfrm>
          <a:prstGeom prst="rect">
            <a:avLst/>
          </a:prstGeom>
          <a:noFill/>
          <a:ln w="9525" cmpd="sng">
            <a:noFill/>
          </a:ln>
        </xdr:spPr>
        <xdr:txBody>
          <a:bodyPr vertOverflow="clip" wrap="square" anchor="ctr"/>
          <a:p>
            <a:pPr algn="l">
              <a:defRPr/>
            </a:pPr>
            <a:r>
              <a:rPr lang="en-US" cap="none" sz="2400" b="1" i="0" u="none" baseline="0">
                <a:solidFill>
                  <a:srgbClr val="FFFFFF"/>
                </a:solidFill>
                <a:latin typeface="Arial"/>
                <a:ea typeface="Arial"/>
                <a:cs typeface="Arial"/>
              </a:rPr>
              <a:t>Georgia Peach</a:t>
            </a:r>
            <a:r>
              <a:rPr lang="en-US" cap="none" sz="2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400" b="1" i="1" u="none" baseline="0">
                <a:solidFill>
                  <a:srgbClr val="FFFFFF"/>
                </a:solidFill>
                <a:latin typeface="Arial"/>
                <a:ea typeface="Arial"/>
                <a:cs typeface="Arial"/>
              </a:rPr>
              <a:t>Green</a:t>
            </a:r>
            <a:r>
              <a:rPr lang="en-US" cap="none" sz="1400" b="1" i="1" u="none" baseline="0">
                <a:solidFill>
                  <a:srgbClr val="FFFFFF"/>
                </a:solidFill>
                <a:latin typeface="Arial"/>
                <a:ea typeface="Arial"/>
                <a:cs typeface="Arial"/>
              </a:rPr>
              <a:t> Building Rating System</a:t>
            </a:r>
          </a:p>
        </xdr:txBody>
      </xdr:sp>
      <xdr:pic>
        <xdr:nvPicPr>
          <xdr:cNvPr id="5" name="Picture 10" descr="new_GA_peach copy.jpg"/>
          <xdr:cNvPicPr preferRelativeResize="1">
            <a:picLocks noChangeAspect="1"/>
          </xdr:cNvPicPr>
        </xdr:nvPicPr>
        <xdr:blipFill>
          <a:blip r:embed="rId1"/>
          <a:stretch>
            <a:fillRect/>
          </a:stretch>
        </xdr:blipFill>
        <xdr:spPr>
          <a:xfrm>
            <a:off x="215713" y="129932"/>
            <a:ext cx="1247888" cy="940819"/>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0</xdr:row>
      <xdr:rowOff>38100</xdr:rowOff>
    </xdr:from>
    <xdr:to>
      <xdr:col>9</xdr:col>
      <xdr:colOff>828675</xdr:colOff>
      <xdr:row>1</xdr:row>
      <xdr:rowOff>95250</xdr:rowOff>
    </xdr:to>
    <xdr:grpSp>
      <xdr:nvGrpSpPr>
        <xdr:cNvPr id="1" name="Group 10"/>
        <xdr:cNvGrpSpPr>
          <a:grpSpLocks noChangeAspect="1"/>
        </xdr:cNvGrpSpPr>
      </xdr:nvGrpSpPr>
      <xdr:grpSpPr>
        <a:xfrm>
          <a:off x="228600" y="38100"/>
          <a:ext cx="8058150" cy="1009650"/>
          <a:chOff x="215713" y="66675"/>
          <a:chExt cx="7948333" cy="1005583"/>
        </a:xfrm>
        <a:solidFill>
          <a:srgbClr val="FFFFFF"/>
        </a:solidFill>
      </xdr:grpSpPr>
      <xdr:sp>
        <xdr:nvSpPr>
          <xdr:cNvPr id="2" name="Rectangle 11"/>
          <xdr:cNvSpPr>
            <a:spLocks/>
          </xdr:cNvSpPr>
        </xdr:nvSpPr>
        <xdr:spPr>
          <a:xfrm>
            <a:off x="215713" y="66675"/>
            <a:ext cx="7948333" cy="979941"/>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TextBox 12"/>
          <xdr:cNvSpPr txBox="1">
            <a:spLocks noChangeArrowheads="1"/>
          </xdr:cNvSpPr>
        </xdr:nvSpPr>
        <xdr:spPr>
          <a:xfrm>
            <a:off x="4716457" y="75977"/>
            <a:ext cx="3447589" cy="961086"/>
          </a:xfrm>
          <a:prstGeom prst="rect">
            <a:avLst/>
          </a:prstGeom>
          <a:noFill/>
          <a:ln w="9525" cmpd="sng">
            <a:noFill/>
          </a:ln>
        </xdr:spPr>
        <xdr:txBody>
          <a:bodyPr vertOverflow="clip" wrap="square" anchor="ctr"/>
          <a:p>
            <a:pPr algn="r">
              <a:defRPr/>
            </a:pPr>
            <a:r>
              <a:rPr lang="en-US" cap="none" sz="1000" b="1" i="0" u="none" baseline="0">
                <a:solidFill>
                  <a:srgbClr val="FFFFFF"/>
                </a:solidFill>
                <a:latin typeface="Arial"/>
                <a:ea typeface="Arial"/>
                <a:cs typeface="Arial"/>
              </a:rPr>
              <a:t>Credit Submittal Template:</a:t>
            </a:r>
            <a:r>
              <a:rPr lang="en-US" cap="none" sz="10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Section 4.3</a:t>
            </a:r>
            <a:r>
              <a:rPr lang="en-US" cap="none" sz="1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000" b="0" i="1" u="none" baseline="0">
                <a:solidFill>
                  <a:srgbClr val="FFFFFF"/>
                </a:solidFill>
                <a:latin typeface="Arial"/>
                <a:ea typeface="Arial"/>
                <a:cs typeface="Arial"/>
              </a:rPr>
              <a:t>Standard</a:t>
            </a:r>
            <a:r>
              <a:rPr lang="en-US" cap="none" sz="1000" b="0" i="1" u="none" baseline="0">
                <a:solidFill>
                  <a:srgbClr val="FFFFFF"/>
                </a:solidFill>
                <a:latin typeface="Arial"/>
                <a:ea typeface="Arial"/>
                <a:cs typeface="Arial"/>
              </a:rPr>
              <a:t> Project Information</a:t>
            </a:r>
          </a:p>
        </xdr:txBody>
      </xdr:sp>
      <xdr:sp>
        <xdr:nvSpPr>
          <xdr:cNvPr id="4" name="TextBox 13"/>
          <xdr:cNvSpPr txBox="1">
            <a:spLocks noChangeArrowheads="1"/>
          </xdr:cNvSpPr>
        </xdr:nvSpPr>
        <xdr:spPr>
          <a:xfrm>
            <a:off x="1380144" y="66675"/>
            <a:ext cx="3298558" cy="961086"/>
          </a:xfrm>
          <a:prstGeom prst="rect">
            <a:avLst/>
          </a:prstGeom>
          <a:noFill/>
          <a:ln w="9525" cmpd="sng">
            <a:noFill/>
          </a:ln>
        </xdr:spPr>
        <xdr:txBody>
          <a:bodyPr vertOverflow="clip" wrap="square" anchor="ctr"/>
          <a:p>
            <a:pPr algn="l">
              <a:defRPr/>
            </a:pPr>
            <a:r>
              <a:rPr lang="en-US" cap="none" sz="2400" b="1" i="0" u="none" baseline="0">
                <a:solidFill>
                  <a:srgbClr val="FFFFFF"/>
                </a:solidFill>
                <a:latin typeface="Arial"/>
                <a:ea typeface="Arial"/>
                <a:cs typeface="Arial"/>
              </a:rPr>
              <a:t>Georgia Peach</a:t>
            </a:r>
            <a:r>
              <a:rPr lang="en-US" cap="none" sz="2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400" b="1" i="1" u="none" baseline="0">
                <a:solidFill>
                  <a:srgbClr val="FFFFFF"/>
                </a:solidFill>
                <a:latin typeface="Arial"/>
                <a:ea typeface="Arial"/>
                <a:cs typeface="Arial"/>
              </a:rPr>
              <a:t>Green</a:t>
            </a:r>
            <a:r>
              <a:rPr lang="en-US" cap="none" sz="1400" b="1" i="1" u="none" baseline="0">
                <a:solidFill>
                  <a:srgbClr val="FFFFFF"/>
                </a:solidFill>
                <a:latin typeface="Arial"/>
                <a:ea typeface="Arial"/>
                <a:cs typeface="Arial"/>
              </a:rPr>
              <a:t> Building Rating System</a:t>
            </a:r>
          </a:p>
        </xdr:txBody>
      </xdr:sp>
      <xdr:pic>
        <xdr:nvPicPr>
          <xdr:cNvPr id="5" name="Picture 14" descr="new_GA_peach copy.jpg"/>
          <xdr:cNvPicPr preferRelativeResize="1">
            <a:picLocks noChangeAspect="1"/>
          </xdr:cNvPicPr>
        </xdr:nvPicPr>
        <xdr:blipFill>
          <a:blip r:embed="rId1"/>
          <a:stretch>
            <a:fillRect/>
          </a:stretch>
        </xdr:blipFill>
        <xdr:spPr>
          <a:xfrm>
            <a:off x="215713" y="125502"/>
            <a:ext cx="1243914" cy="946756"/>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15</xdr:col>
      <xdr:colOff>514350</xdr:colOff>
      <xdr:row>1</xdr:row>
      <xdr:rowOff>95250</xdr:rowOff>
    </xdr:to>
    <xdr:grpSp>
      <xdr:nvGrpSpPr>
        <xdr:cNvPr id="1" name="Group 5"/>
        <xdr:cNvGrpSpPr>
          <a:grpSpLocks/>
        </xdr:cNvGrpSpPr>
      </xdr:nvGrpSpPr>
      <xdr:grpSpPr>
        <a:xfrm>
          <a:off x="200025" y="28575"/>
          <a:ext cx="10572750" cy="1019175"/>
          <a:chOff x="215713" y="66675"/>
          <a:chExt cx="7948333" cy="1008975"/>
        </a:xfrm>
        <a:solidFill>
          <a:srgbClr val="FFFFFF"/>
        </a:solidFill>
      </xdr:grpSpPr>
      <xdr:sp>
        <xdr:nvSpPr>
          <xdr:cNvPr id="2" name="Rectangle 6"/>
          <xdr:cNvSpPr>
            <a:spLocks/>
          </xdr:cNvSpPr>
        </xdr:nvSpPr>
        <xdr:spPr>
          <a:xfrm>
            <a:off x="215713" y="66675"/>
            <a:ext cx="7948333" cy="979967"/>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TextBox 7"/>
          <xdr:cNvSpPr txBox="1">
            <a:spLocks noChangeArrowheads="1"/>
          </xdr:cNvSpPr>
        </xdr:nvSpPr>
        <xdr:spPr>
          <a:xfrm>
            <a:off x="5320530" y="76008"/>
            <a:ext cx="2843516" cy="961049"/>
          </a:xfrm>
          <a:prstGeom prst="rect">
            <a:avLst/>
          </a:prstGeom>
          <a:noFill/>
          <a:ln w="9525" cmpd="sng">
            <a:noFill/>
          </a:ln>
        </xdr:spPr>
        <xdr:txBody>
          <a:bodyPr vertOverflow="clip" wrap="square" anchor="ctr"/>
          <a:p>
            <a:pPr algn="r">
              <a:defRPr/>
            </a:pPr>
            <a:r>
              <a:rPr lang="en-US" cap="none" sz="1000" b="1" i="0" u="none" baseline="0">
                <a:solidFill>
                  <a:srgbClr val="FFFFFF"/>
                </a:solidFill>
                <a:latin typeface="Arial"/>
                <a:ea typeface="Arial"/>
                <a:cs typeface="Arial"/>
              </a:rPr>
              <a:t>Credit</a:t>
            </a:r>
            <a:r>
              <a:rPr lang="en-US" cap="none" sz="1000" b="1" i="0" u="none" baseline="0">
                <a:solidFill>
                  <a:srgbClr val="FFFFFF"/>
                </a:solidFill>
                <a:latin typeface="Arial"/>
                <a:ea typeface="Arial"/>
                <a:cs typeface="Arial"/>
              </a:rPr>
              <a:t> Submittal Template: </a:t>
            </a:r>
            <a:r>
              <a:rPr lang="en-US" cap="none" sz="1400" b="1" i="0" u="none" baseline="0">
                <a:solidFill>
                  <a:srgbClr val="FFFFFF"/>
                </a:solidFill>
                <a:latin typeface="Arial"/>
                <a:ea typeface="Arial"/>
                <a:cs typeface="Arial"/>
              </a:rPr>
              <a:t>Section 4.3a</a:t>
            </a:r>
            <a:r>
              <a:rPr lang="en-US" cap="none" sz="1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000" b="0" i="1" u="none" baseline="0">
                <a:solidFill>
                  <a:srgbClr val="FFFFFF"/>
                </a:solidFill>
                <a:latin typeface="Arial"/>
                <a:ea typeface="Arial"/>
                <a:cs typeface="Arial"/>
              </a:rPr>
              <a:t>Simple</a:t>
            </a:r>
            <a:r>
              <a:rPr lang="en-US" cap="none" sz="1000" b="0" i="1" u="none" baseline="0">
                <a:solidFill>
                  <a:srgbClr val="FFFFFF"/>
                </a:solidFill>
                <a:latin typeface="Arial"/>
                <a:ea typeface="Arial"/>
                <a:cs typeface="Arial"/>
              </a:rPr>
              <a:t> Payback Worksheet</a:t>
            </a:r>
          </a:p>
        </xdr:txBody>
      </xdr:sp>
      <xdr:sp>
        <xdr:nvSpPr>
          <xdr:cNvPr id="4" name="TextBox 8"/>
          <xdr:cNvSpPr txBox="1">
            <a:spLocks noChangeArrowheads="1"/>
          </xdr:cNvSpPr>
        </xdr:nvSpPr>
        <xdr:spPr>
          <a:xfrm>
            <a:off x="1197332" y="66675"/>
            <a:ext cx="3300545" cy="961049"/>
          </a:xfrm>
          <a:prstGeom prst="rect">
            <a:avLst/>
          </a:prstGeom>
          <a:noFill/>
          <a:ln w="9525" cmpd="sng">
            <a:noFill/>
          </a:ln>
        </xdr:spPr>
        <xdr:txBody>
          <a:bodyPr vertOverflow="clip" wrap="square" anchor="ctr"/>
          <a:p>
            <a:pPr algn="l">
              <a:defRPr/>
            </a:pPr>
            <a:r>
              <a:rPr lang="en-US" cap="none" sz="2400" b="1" i="0" u="none" baseline="0">
                <a:solidFill>
                  <a:srgbClr val="FFFFFF"/>
                </a:solidFill>
                <a:latin typeface="Arial"/>
                <a:ea typeface="Arial"/>
                <a:cs typeface="Arial"/>
              </a:rPr>
              <a:t>Georgia Peach</a:t>
            </a:r>
            <a:r>
              <a:rPr lang="en-US" cap="none" sz="24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400" b="1" i="1" u="none" baseline="0">
                <a:solidFill>
                  <a:srgbClr val="FFFFFF"/>
                </a:solidFill>
                <a:latin typeface="Arial"/>
                <a:ea typeface="Arial"/>
                <a:cs typeface="Arial"/>
              </a:rPr>
              <a:t>Green</a:t>
            </a:r>
            <a:r>
              <a:rPr lang="en-US" cap="none" sz="1400" b="1" i="1" u="none" baseline="0">
                <a:solidFill>
                  <a:srgbClr val="FFFFFF"/>
                </a:solidFill>
                <a:latin typeface="Arial"/>
                <a:ea typeface="Arial"/>
                <a:cs typeface="Arial"/>
              </a:rPr>
              <a:t> Building Rating System</a:t>
            </a:r>
          </a:p>
        </xdr:txBody>
      </xdr:sp>
      <xdr:pic>
        <xdr:nvPicPr>
          <xdr:cNvPr id="5" name="Picture 9" descr="new_GA_peach copy.jpg"/>
          <xdr:cNvPicPr preferRelativeResize="1">
            <a:picLocks noChangeAspect="1"/>
          </xdr:cNvPicPr>
        </xdr:nvPicPr>
        <xdr:blipFill>
          <a:blip r:embed="rId1"/>
          <a:stretch>
            <a:fillRect/>
          </a:stretch>
        </xdr:blipFill>
        <xdr:spPr>
          <a:xfrm>
            <a:off x="239558" y="128979"/>
            <a:ext cx="981619" cy="94667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I134"/>
  <sheetViews>
    <sheetView zoomScaleSheetLayoutView="85" zoomScalePageLayoutView="85" workbookViewId="0" topLeftCell="A1">
      <selection activeCell="E15" sqref="E15"/>
    </sheetView>
  </sheetViews>
  <sheetFormatPr defaultColWidth="9.140625" defaultRowHeight="15"/>
  <cols>
    <col min="1" max="1" width="2.57421875" style="25" customWidth="1"/>
    <col min="2" max="2" width="17.140625" style="25" customWidth="1"/>
    <col min="3" max="3" width="14.7109375" style="26" bestFit="1" customWidth="1"/>
    <col min="4" max="4" width="12.8515625" style="27" customWidth="1"/>
    <col min="5" max="5" width="61.00390625" style="25" customWidth="1"/>
    <col min="6" max="6" width="18.28125" style="25" customWidth="1"/>
    <col min="7" max="7" width="7.7109375" style="25" customWidth="1"/>
    <col min="8" max="10" width="9.00390625" style="28" customWidth="1"/>
    <col min="11" max="16384" width="9.140625" style="28" customWidth="1"/>
  </cols>
  <sheetData>
    <row r="1" ht="79.5" customHeight="1"/>
    <row r="2" ht="15" customHeight="1"/>
    <row r="3" spans="1:9" ht="61.5" customHeight="1">
      <c r="A3" s="28"/>
      <c r="B3" s="357" t="s">
        <v>296</v>
      </c>
      <c r="C3" s="357"/>
      <c r="D3" s="357"/>
      <c r="E3" s="357"/>
      <c r="F3" s="357"/>
      <c r="G3" s="357"/>
      <c r="H3" s="29"/>
      <c r="I3" s="30"/>
    </row>
    <row r="4" spans="1:9" ht="6.75" customHeight="1">
      <c r="A4" s="28"/>
      <c r="B4" s="330"/>
      <c r="C4" s="330"/>
      <c r="D4" s="330"/>
      <c r="E4" s="330"/>
      <c r="F4" s="330"/>
      <c r="G4" s="330"/>
      <c r="H4" s="330"/>
      <c r="I4" s="30"/>
    </row>
    <row r="5" spans="1:9" ht="15">
      <c r="A5" s="28"/>
      <c r="B5" s="358" t="s">
        <v>324</v>
      </c>
      <c r="C5" s="358"/>
      <c r="D5" s="358"/>
      <c r="E5" s="358"/>
      <c r="F5" s="358"/>
      <c r="G5" s="358"/>
      <c r="H5" s="31"/>
      <c r="I5" s="30"/>
    </row>
    <row r="6" spans="1:9" ht="6.75" customHeight="1">
      <c r="A6" s="28"/>
      <c r="B6" s="32"/>
      <c r="C6" s="330"/>
      <c r="D6" s="330"/>
      <c r="E6" s="330"/>
      <c r="F6" s="330"/>
      <c r="G6" s="330"/>
      <c r="H6" s="330"/>
      <c r="I6" s="30"/>
    </row>
    <row r="7" spans="1:9" ht="14.25" customHeight="1">
      <c r="A7" s="28"/>
      <c r="B7" s="357" t="s">
        <v>295</v>
      </c>
      <c r="C7" s="357"/>
      <c r="D7" s="357"/>
      <c r="E7" s="357"/>
      <c r="F7" s="357"/>
      <c r="G7" s="357"/>
      <c r="H7" s="29"/>
      <c r="I7" s="30"/>
    </row>
    <row r="8" spans="1:3" ht="6.75" customHeight="1">
      <c r="A8" s="28"/>
      <c r="B8" s="33"/>
      <c r="C8" s="28"/>
    </row>
    <row r="9" spans="1:8" ht="18.75">
      <c r="A9" s="28"/>
      <c r="B9" s="359" t="s">
        <v>154</v>
      </c>
      <c r="C9" s="359"/>
      <c r="D9" s="359"/>
      <c r="E9" s="359"/>
      <c r="F9" s="359"/>
      <c r="G9" s="359"/>
      <c r="H9" s="34"/>
    </row>
    <row r="10" spans="1:3" ht="15">
      <c r="A10" s="28"/>
      <c r="B10" s="33"/>
      <c r="C10" s="28"/>
    </row>
    <row r="11" spans="1:9" ht="15">
      <c r="A11" s="28"/>
      <c r="C11" s="35"/>
      <c r="D11" s="36"/>
      <c r="E11" s="37" t="s">
        <v>313</v>
      </c>
      <c r="I11" s="38"/>
    </row>
    <row r="12" spans="1:9" ht="15">
      <c r="A12" s="28"/>
      <c r="C12" s="319" t="s">
        <v>55</v>
      </c>
      <c r="D12" s="317"/>
      <c r="E12" s="318"/>
      <c r="I12" s="33"/>
    </row>
    <row r="13" spans="1:9" ht="15">
      <c r="A13" s="28"/>
      <c r="C13" s="319" t="s">
        <v>56</v>
      </c>
      <c r="D13" s="317"/>
      <c r="E13" s="318"/>
      <c r="I13" s="33"/>
    </row>
    <row r="14" spans="1:9" ht="15">
      <c r="A14" s="28"/>
      <c r="C14" s="319" t="s">
        <v>133</v>
      </c>
      <c r="D14" s="317"/>
      <c r="E14" s="318"/>
      <c r="I14" s="25"/>
    </row>
    <row r="15" spans="1:9" ht="15">
      <c r="A15" s="28"/>
      <c r="C15" s="319" t="s">
        <v>134</v>
      </c>
      <c r="D15" s="317"/>
      <c r="E15" s="318"/>
      <c r="I15" s="25"/>
    </row>
    <row r="16" spans="1:9" ht="15">
      <c r="A16" s="28"/>
      <c r="C16" s="319" t="s">
        <v>131</v>
      </c>
      <c r="D16" s="317"/>
      <c r="E16" s="318"/>
      <c r="I16" s="25"/>
    </row>
    <row r="17" spans="1:9" ht="15">
      <c r="A17" s="28"/>
      <c r="C17" s="319" t="s">
        <v>132</v>
      </c>
      <c r="D17" s="317"/>
      <c r="E17" s="318"/>
      <c r="I17" s="25"/>
    </row>
    <row r="18" spans="1:9" ht="15">
      <c r="A18" s="35"/>
      <c r="B18" s="28"/>
      <c r="C18" s="319" t="s">
        <v>314</v>
      </c>
      <c r="D18" s="317"/>
      <c r="E18" s="318" t="s">
        <v>315</v>
      </c>
      <c r="F18" s="28"/>
      <c r="G18" s="28"/>
      <c r="I18" s="25"/>
    </row>
    <row r="19" spans="1:9" ht="15">
      <c r="A19" s="35"/>
      <c r="B19" s="28"/>
      <c r="C19" s="35"/>
      <c r="D19" s="39"/>
      <c r="E19" s="35"/>
      <c r="F19" s="28"/>
      <c r="G19" s="28"/>
      <c r="I19" s="25"/>
    </row>
    <row r="20" spans="1:9" ht="15">
      <c r="A20" s="35"/>
      <c r="B20" s="28"/>
      <c r="C20" s="35"/>
      <c r="D20" s="39"/>
      <c r="E20" s="37" t="s">
        <v>321</v>
      </c>
      <c r="F20" s="28"/>
      <c r="G20" s="28"/>
      <c r="I20" s="25"/>
    </row>
    <row r="21" spans="1:9" ht="15">
      <c r="A21" s="35"/>
      <c r="B21" s="28"/>
      <c r="C21" s="319" t="s">
        <v>320</v>
      </c>
      <c r="D21" s="316"/>
      <c r="E21" s="339"/>
      <c r="F21" s="35"/>
      <c r="G21" s="28"/>
      <c r="I21" s="25"/>
    </row>
    <row r="22" spans="1:9" ht="15">
      <c r="A22" s="35"/>
      <c r="B22" s="28"/>
      <c r="C22" s="319" t="s">
        <v>345</v>
      </c>
      <c r="D22" s="316"/>
      <c r="E22" s="318" t="s">
        <v>337</v>
      </c>
      <c r="F22" s="35"/>
      <c r="G22" s="28"/>
      <c r="I22" s="25"/>
    </row>
    <row r="23" spans="1:9" ht="15">
      <c r="A23" s="35"/>
      <c r="B23" s="28"/>
      <c r="C23" s="319" t="s">
        <v>321</v>
      </c>
      <c r="D23" s="316"/>
      <c r="E23" s="320" t="s">
        <v>337</v>
      </c>
      <c r="F23" s="41"/>
      <c r="G23" s="28"/>
      <c r="I23" s="25"/>
    </row>
    <row r="24" spans="1:9" ht="15">
      <c r="A24" s="35"/>
      <c r="B24" s="28"/>
      <c r="C24" s="319" t="s">
        <v>343</v>
      </c>
      <c r="D24" s="316"/>
      <c r="E24" s="321"/>
      <c r="F24" s="41"/>
      <c r="G24" s="28"/>
      <c r="I24" s="25"/>
    </row>
    <row r="25" spans="1:9" ht="15">
      <c r="A25" s="35"/>
      <c r="B25" s="28"/>
      <c r="C25" s="319" t="s">
        <v>344</v>
      </c>
      <c r="D25" s="316"/>
      <c r="E25" s="320" t="s">
        <v>337</v>
      </c>
      <c r="F25" s="28"/>
      <c r="G25" s="28"/>
      <c r="I25" s="25"/>
    </row>
    <row r="26" spans="1:9" ht="15">
      <c r="A26" s="35"/>
      <c r="B26" s="28"/>
      <c r="C26" s="319" t="s">
        <v>335</v>
      </c>
      <c r="D26" s="316"/>
      <c r="E26" s="322" t="s">
        <v>337</v>
      </c>
      <c r="F26" s="41"/>
      <c r="G26" s="28"/>
      <c r="I26" s="25"/>
    </row>
    <row r="27" spans="1:9" ht="15">
      <c r="A27" s="35"/>
      <c r="B27" s="28"/>
      <c r="C27" s="319" t="s">
        <v>336</v>
      </c>
      <c r="D27" s="316"/>
      <c r="E27" s="320" t="s">
        <v>337</v>
      </c>
      <c r="F27" s="41" t="s">
        <v>325</v>
      </c>
      <c r="G27" s="28"/>
      <c r="I27" s="25"/>
    </row>
    <row r="28" spans="1:9" ht="15">
      <c r="A28" s="35"/>
      <c r="B28" s="28"/>
      <c r="C28" s="35"/>
      <c r="D28" s="39"/>
      <c r="E28" s="35"/>
      <c r="F28" s="28"/>
      <c r="G28" s="28"/>
      <c r="I28" s="25"/>
    </row>
    <row r="29" spans="1:9" ht="15">
      <c r="A29" s="28"/>
      <c r="B29" s="28"/>
      <c r="C29" s="35"/>
      <c r="D29" s="39"/>
      <c r="E29" s="37" t="s">
        <v>119</v>
      </c>
      <c r="F29" s="28"/>
      <c r="G29" s="28"/>
      <c r="I29" s="25"/>
    </row>
    <row r="30" spans="2:9" ht="15">
      <c r="B30" s="28"/>
      <c r="C30" s="319" t="s">
        <v>117</v>
      </c>
      <c r="D30" s="317"/>
      <c r="E30" s="323"/>
      <c r="F30" s="28"/>
      <c r="G30" s="28"/>
      <c r="I30" s="25"/>
    </row>
    <row r="31" spans="2:9" ht="15">
      <c r="B31" s="28"/>
      <c r="C31" s="319" t="s">
        <v>118</v>
      </c>
      <c r="D31" s="317"/>
      <c r="E31" s="323"/>
      <c r="F31" s="28"/>
      <c r="G31" s="28"/>
      <c r="I31" s="25"/>
    </row>
    <row r="32" spans="2:9" ht="15">
      <c r="B32" s="28"/>
      <c r="C32" s="319" t="s">
        <v>323</v>
      </c>
      <c r="D32" s="317"/>
      <c r="E32" s="324"/>
      <c r="F32" s="41" t="s">
        <v>322</v>
      </c>
      <c r="G32" s="28"/>
      <c r="I32" s="25"/>
    </row>
    <row r="33" spans="2:9" ht="15">
      <c r="B33" s="28"/>
      <c r="C33" s="28"/>
      <c r="D33" s="39"/>
      <c r="E33" s="35"/>
      <c r="F33" s="28"/>
      <c r="G33" s="28"/>
      <c r="I33" s="25"/>
    </row>
    <row r="34" spans="2:9" ht="15">
      <c r="B34" s="28"/>
      <c r="C34" s="35"/>
      <c r="D34" s="35"/>
      <c r="E34" s="37" t="s">
        <v>316</v>
      </c>
      <c r="F34" s="35"/>
      <c r="G34" s="35"/>
      <c r="H34" s="35"/>
      <c r="I34" s="25"/>
    </row>
    <row r="35" spans="2:9" ht="15">
      <c r="B35" s="28"/>
      <c r="C35" s="319" t="s">
        <v>317</v>
      </c>
      <c r="D35" s="325"/>
      <c r="E35" s="326"/>
      <c r="F35" s="35"/>
      <c r="G35" s="35"/>
      <c r="H35" s="35"/>
      <c r="I35" s="25"/>
    </row>
    <row r="36" spans="2:9" ht="15">
      <c r="B36" s="28"/>
      <c r="C36" s="319" t="s">
        <v>112</v>
      </c>
      <c r="D36" s="327"/>
      <c r="E36" s="328"/>
      <c r="F36" s="35"/>
      <c r="G36" s="35"/>
      <c r="H36" s="35"/>
      <c r="I36" s="25"/>
    </row>
    <row r="37" spans="2:9" ht="15">
      <c r="B37" s="28"/>
      <c r="C37" s="319" t="s">
        <v>107</v>
      </c>
      <c r="D37" s="327"/>
      <c r="E37" s="328"/>
      <c r="F37" s="35"/>
      <c r="G37" s="35"/>
      <c r="H37" s="35"/>
      <c r="I37" s="25"/>
    </row>
    <row r="38" spans="2:9" ht="15">
      <c r="B38" s="28"/>
      <c r="C38" s="319" t="s">
        <v>116</v>
      </c>
      <c r="D38" s="327"/>
      <c r="E38" s="328"/>
      <c r="F38" s="35"/>
      <c r="G38" s="35"/>
      <c r="H38" s="35"/>
      <c r="I38" s="25"/>
    </row>
    <row r="39" spans="2:9" ht="15">
      <c r="B39" s="28"/>
      <c r="C39" s="41"/>
      <c r="D39" s="41"/>
      <c r="E39" s="35"/>
      <c r="F39" s="35"/>
      <c r="G39" s="35"/>
      <c r="H39" s="35"/>
      <c r="I39" s="25"/>
    </row>
    <row r="40" spans="2:9" ht="15">
      <c r="B40" s="28"/>
      <c r="C40" s="25"/>
      <c r="D40" s="25"/>
      <c r="E40" s="37" t="s">
        <v>68</v>
      </c>
      <c r="F40" s="35"/>
      <c r="G40" s="35"/>
      <c r="H40" s="35"/>
      <c r="I40" s="25"/>
    </row>
    <row r="41" spans="2:9" ht="15">
      <c r="B41" s="28"/>
      <c r="C41" s="86" t="s">
        <v>319</v>
      </c>
      <c r="D41" s="325"/>
      <c r="E41" s="326"/>
      <c r="F41" s="35"/>
      <c r="G41" s="35"/>
      <c r="H41" s="35"/>
      <c r="I41" s="25"/>
    </row>
    <row r="42" spans="2:9" ht="15">
      <c r="B42" s="28"/>
      <c r="C42" s="319" t="s">
        <v>342</v>
      </c>
      <c r="D42" s="325"/>
      <c r="E42" s="326"/>
      <c r="F42" s="35"/>
      <c r="G42" s="35"/>
      <c r="H42" s="35"/>
      <c r="I42" s="25"/>
    </row>
    <row r="43" spans="2:9" ht="15">
      <c r="B43" s="28"/>
      <c r="C43" s="319" t="s">
        <v>113</v>
      </c>
      <c r="D43" s="327"/>
      <c r="E43" s="328"/>
      <c r="F43" s="35"/>
      <c r="G43" s="35"/>
      <c r="H43" s="35"/>
      <c r="I43" s="25"/>
    </row>
    <row r="44" spans="2:9" ht="15">
      <c r="B44" s="28"/>
      <c r="C44" s="319" t="s">
        <v>341</v>
      </c>
      <c r="D44" s="327"/>
      <c r="E44" s="328"/>
      <c r="F44" s="35"/>
      <c r="G44" s="35"/>
      <c r="H44" s="35"/>
      <c r="I44" s="25"/>
    </row>
    <row r="45" spans="2:9" ht="15">
      <c r="B45" s="28"/>
      <c r="C45" s="319" t="s">
        <v>114</v>
      </c>
      <c r="D45" s="327"/>
      <c r="E45" s="328"/>
      <c r="F45" s="35"/>
      <c r="G45" s="35"/>
      <c r="H45" s="35"/>
      <c r="I45" s="25"/>
    </row>
    <row r="46" spans="2:9" ht="15">
      <c r="B46" s="28"/>
      <c r="C46" s="319" t="s">
        <v>105</v>
      </c>
      <c r="D46" s="316"/>
      <c r="E46" s="328"/>
      <c r="F46" s="35"/>
      <c r="G46" s="35"/>
      <c r="H46" s="35"/>
      <c r="I46" s="25"/>
    </row>
    <row r="47" spans="2:9" ht="15">
      <c r="B47" s="28"/>
      <c r="C47" s="319" t="s">
        <v>106</v>
      </c>
      <c r="D47" s="316"/>
      <c r="E47" s="328"/>
      <c r="F47" s="35"/>
      <c r="G47" s="35"/>
      <c r="H47" s="35"/>
      <c r="I47" s="25"/>
    </row>
    <row r="48" spans="2:9" ht="15">
      <c r="B48" s="28"/>
      <c r="C48" s="319" t="s">
        <v>107</v>
      </c>
      <c r="D48" s="316"/>
      <c r="E48" s="328"/>
      <c r="F48" s="35"/>
      <c r="G48" s="35"/>
      <c r="H48" s="35"/>
      <c r="I48" s="25"/>
    </row>
    <row r="49" spans="2:9" ht="15">
      <c r="B49" s="28"/>
      <c r="C49" s="319" t="s">
        <v>116</v>
      </c>
      <c r="D49" s="316"/>
      <c r="E49" s="328"/>
      <c r="F49" s="35"/>
      <c r="G49" s="35"/>
      <c r="H49" s="35"/>
      <c r="I49" s="25"/>
    </row>
    <row r="50" spans="2:9" ht="15">
      <c r="B50" s="28"/>
      <c r="C50" s="35"/>
      <c r="D50" s="35"/>
      <c r="E50" s="35"/>
      <c r="F50" s="35"/>
      <c r="G50" s="35"/>
      <c r="H50" s="35"/>
      <c r="I50" s="25"/>
    </row>
    <row r="51" spans="2:9" ht="15">
      <c r="B51" s="28"/>
      <c r="E51" s="37" t="s">
        <v>318</v>
      </c>
      <c r="F51" s="35"/>
      <c r="G51" s="35"/>
      <c r="H51" s="35"/>
      <c r="I51" s="25"/>
    </row>
    <row r="52" spans="2:9" ht="15">
      <c r="B52" s="28"/>
      <c r="C52" s="86" t="s">
        <v>319</v>
      </c>
      <c r="D52" s="325"/>
      <c r="E52" s="326"/>
      <c r="F52" s="35"/>
      <c r="G52" s="35"/>
      <c r="H52" s="35"/>
      <c r="I52" s="25"/>
    </row>
    <row r="53" spans="2:9" ht="15">
      <c r="B53" s="28"/>
      <c r="C53" s="319" t="s">
        <v>342</v>
      </c>
      <c r="D53" s="325"/>
      <c r="E53" s="326"/>
      <c r="F53" s="35"/>
      <c r="G53" s="35"/>
      <c r="H53" s="35"/>
      <c r="I53" s="25"/>
    </row>
    <row r="54" spans="2:9" ht="15">
      <c r="B54" s="28"/>
      <c r="C54" s="319" t="s">
        <v>105</v>
      </c>
      <c r="D54" s="327"/>
      <c r="E54" s="328"/>
      <c r="F54" s="35"/>
      <c r="G54" s="35"/>
      <c r="H54" s="35"/>
      <c r="I54" s="25"/>
    </row>
    <row r="55" spans="2:9" ht="15">
      <c r="B55" s="28"/>
      <c r="C55" s="319" t="s">
        <v>106</v>
      </c>
      <c r="D55" s="327"/>
      <c r="E55" s="328"/>
      <c r="F55" s="35"/>
      <c r="G55" s="35"/>
      <c r="H55" s="35"/>
      <c r="I55" s="25"/>
    </row>
    <row r="56" spans="2:9" ht="15">
      <c r="B56" s="28"/>
      <c r="C56" s="319" t="s">
        <v>107</v>
      </c>
      <c r="D56" s="327"/>
      <c r="E56" s="328"/>
      <c r="F56" s="35"/>
      <c r="G56" s="35"/>
      <c r="H56" s="35"/>
      <c r="I56" s="25"/>
    </row>
    <row r="57" spans="2:9" ht="15">
      <c r="B57" s="28"/>
      <c r="C57" s="319" t="s">
        <v>115</v>
      </c>
      <c r="D57" s="327"/>
      <c r="E57" s="328"/>
      <c r="F57" s="35"/>
      <c r="G57" s="35"/>
      <c r="H57" s="35"/>
      <c r="I57" s="25"/>
    </row>
    <row r="58" spans="2:9" ht="15">
      <c r="B58" s="41"/>
      <c r="C58" s="319" t="s">
        <v>116</v>
      </c>
      <c r="D58" s="316"/>
      <c r="E58" s="328"/>
      <c r="F58" s="35"/>
      <c r="G58" s="35"/>
      <c r="H58" s="35"/>
      <c r="I58" s="25"/>
    </row>
    <row r="59" spans="2:9" ht="15">
      <c r="B59" s="41"/>
      <c r="C59" s="319" t="s">
        <v>113</v>
      </c>
      <c r="D59" s="316"/>
      <c r="E59" s="328"/>
      <c r="F59" s="35"/>
      <c r="G59" s="35"/>
      <c r="H59" s="35"/>
      <c r="I59" s="25"/>
    </row>
    <row r="60" spans="2:9" ht="15">
      <c r="B60" s="41"/>
      <c r="C60" s="319" t="s">
        <v>341</v>
      </c>
      <c r="D60" s="316"/>
      <c r="E60" s="328"/>
      <c r="F60" s="35"/>
      <c r="G60" s="35"/>
      <c r="H60" s="35"/>
      <c r="I60" s="25"/>
    </row>
    <row r="61" spans="2:9" ht="15">
      <c r="B61" s="41"/>
      <c r="C61" s="319" t="s">
        <v>114</v>
      </c>
      <c r="D61" s="316"/>
      <c r="E61" s="328"/>
      <c r="F61" s="35"/>
      <c r="G61" s="35"/>
      <c r="H61" s="35"/>
      <c r="I61" s="25"/>
    </row>
    <row r="62" spans="2:9" ht="15">
      <c r="B62" s="41"/>
      <c r="C62" s="39"/>
      <c r="D62" s="35"/>
      <c r="E62" s="35"/>
      <c r="F62" s="35"/>
      <c r="G62" s="35"/>
      <c r="H62" s="35"/>
      <c r="I62" s="25"/>
    </row>
    <row r="63" spans="2:9" ht="18.75">
      <c r="B63" s="360" t="s">
        <v>108</v>
      </c>
      <c r="C63" s="360"/>
      <c r="D63" s="360"/>
      <c r="E63" s="360"/>
      <c r="F63" s="360"/>
      <c r="G63" s="360"/>
      <c r="H63" s="42"/>
      <c r="I63" s="38"/>
    </row>
    <row r="64" spans="2:9" ht="15">
      <c r="B64" s="37"/>
      <c r="C64" s="37"/>
      <c r="D64" s="37"/>
      <c r="E64" s="37"/>
      <c r="F64" s="37"/>
      <c r="G64" s="37"/>
      <c r="H64" s="37"/>
      <c r="I64" s="38"/>
    </row>
    <row r="65" spans="3:9" ht="30.75" customHeight="1">
      <c r="C65" s="356" t="s">
        <v>338</v>
      </c>
      <c r="D65" s="356"/>
      <c r="E65" s="356"/>
      <c r="F65" s="43"/>
      <c r="G65" s="43"/>
      <c r="H65" s="43"/>
      <c r="I65" s="38"/>
    </row>
    <row r="66" spans="3:9" ht="15">
      <c r="C66" s="329"/>
      <c r="D66" s="329"/>
      <c r="E66" s="329"/>
      <c r="F66" s="43"/>
      <c r="G66" s="43"/>
      <c r="H66" s="43"/>
      <c r="I66" s="38"/>
    </row>
    <row r="67" spans="3:9" ht="30.75" customHeight="1">
      <c r="C67" s="355" t="s">
        <v>339</v>
      </c>
      <c r="D67" s="355"/>
      <c r="E67" s="355"/>
      <c r="F67" s="43"/>
      <c r="G67" s="43"/>
      <c r="H67" s="43"/>
      <c r="I67" s="38"/>
    </row>
    <row r="68" spans="2:9" ht="15">
      <c r="B68" s="37"/>
      <c r="C68" s="37"/>
      <c r="D68" s="37"/>
      <c r="E68" s="37"/>
      <c r="F68" s="37"/>
      <c r="G68" s="37"/>
      <c r="H68" s="37"/>
      <c r="I68" s="38"/>
    </row>
    <row r="69" spans="2:9" ht="15">
      <c r="B69" s="28"/>
      <c r="C69" s="35"/>
      <c r="D69" s="39"/>
      <c r="E69" s="37" t="s">
        <v>109</v>
      </c>
      <c r="F69" s="28"/>
      <c r="G69" s="28"/>
      <c r="I69" s="44"/>
    </row>
    <row r="70" spans="2:9" ht="15">
      <c r="B70" s="28"/>
      <c r="C70" s="319" t="s">
        <v>319</v>
      </c>
      <c r="D70" s="317"/>
      <c r="E70" s="326"/>
      <c r="F70" s="28"/>
      <c r="G70" s="28"/>
      <c r="I70" s="44"/>
    </row>
    <row r="71" spans="2:9" ht="15">
      <c r="B71" s="28"/>
      <c r="C71" s="319" t="s">
        <v>342</v>
      </c>
      <c r="D71" s="317"/>
      <c r="E71" s="326"/>
      <c r="F71" s="28"/>
      <c r="G71" s="28"/>
      <c r="I71" s="44"/>
    </row>
    <row r="72" spans="2:9" ht="15">
      <c r="B72" s="28"/>
      <c r="C72" s="319" t="s">
        <v>105</v>
      </c>
      <c r="D72" s="317"/>
      <c r="E72" s="328"/>
      <c r="F72" s="28"/>
      <c r="G72" s="28"/>
      <c r="I72" s="27"/>
    </row>
    <row r="73" spans="2:9" ht="15">
      <c r="B73" s="28"/>
      <c r="C73" s="319" t="s">
        <v>106</v>
      </c>
      <c r="D73" s="317"/>
      <c r="E73" s="328"/>
      <c r="F73" s="28"/>
      <c r="G73" s="28"/>
      <c r="I73" s="27"/>
    </row>
    <row r="74" spans="1:9" ht="15">
      <c r="A74" s="28"/>
      <c r="B74" s="28"/>
      <c r="C74" s="319" t="s">
        <v>107</v>
      </c>
      <c r="D74" s="317"/>
      <c r="E74" s="328"/>
      <c r="F74" s="28"/>
      <c r="G74" s="28"/>
      <c r="I74" s="27"/>
    </row>
    <row r="75" spans="2:9" ht="15">
      <c r="B75" s="28"/>
      <c r="C75" s="319" t="s">
        <v>115</v>
      </c>
      <c r="D75" s="317"/>
      <c r="E75" s="328"/>
      <c r="F75" s="28"/>
      <c r="G75" s="28"/>
      <c r="I75" s="27"/>
    </row>
    <row r="76" spans="2:9" ht="15">
      <c r="B76" s="28"/>
      <c r="C76" s="319" t="s">
        <v>116</v>
      </c>
      <c r="D76" s="317"/>
      <c r="E76" s="328"/>
      <c r="F76" s="28"/>
      <c r="G76" s="28"/>
      <c r="I76" s="27"/>
    </row>
    <row r="77" spans="2:9" ht="15">
      <c r="B77" s="28"/>
      <c r="C77" s="319" t="s">
        <v>113</v>
      </c>
      <c r="D77" s="317"/>
      <c r="E77" s="328"/>
      <c r="F77" s="28"/>
      <c r="G77" s="28"/>
      <c r="I77" s="27"/>
    </row>
    <row r="78" spans="2:9" ht="15">
      <c r="B78" s="28"/>
      <c r="C78" s="319" t="s">
        <v>341</v>
      </c>
      <c r="D78" s="317"/>
      <c r="E78" s="328"/>
      <c r="F78" s="28"/>
      <c r="G78" s="28"/>
      <c r="I78" s="27"/>
    </row>
    <row r="79" spans="2:9" ht="15">
      <c r="B79" s="28"/>
      <c r="C79" s="319" t="s">
        <v>114</v>
      </c>
      <c r="D79" s="317"/>
      <c r="E79" s="328"/>
      <c r="F79" s="28"/>
      <c r="G79" s="28"/>
      <c r="I79" s="27"/>
    </row>
    <row r="80" spans="1:9" ht="15">
      <c r="A80" s="28"/>
      <c r="B80" s="28"/>
      <c r="C80" s="35"/>
      <c r="D80" s="39"/>
      <c r="E80" s="35"/>
      <c r="F80" s="28"/>
      <c r="G80" s="28"/>
      <c r="I80" s="27"/>
    </row>
    <row r="81" spans="2:9" ht="15">
      <c r="B81" s="28"/>
      <c r="C81" s="35"/>
      <c r="D81" s="39"/>
      <c r="E81" s="37" t="s">
        <v>265</v>
      </c>
      <c r="F81" s="28"/>
      <c r="G81" s="28"/>
      <c r="I81" s="44"/>
    </row>
    <row r="82" spans="1:9" ht="15">
      <c r="A82" s="33"/>
      <c r="B82" s="28"/>
      <c r="C82" s="319" t="s">
        <v>319</v>
      </c>
      <c r="D82" s="317"/>
      <c r="E82" s="326"/>
      <c r="F82" s="28"/>
      <c r="G82" s="28"/>
      <c r="I82" s="44"/>
    </row>
    <row r="83" spans="1:9" ht="15">
      <c r="A83" s="33"/>
      <c r="B83" s="28"/>
      <c r="C83" s="319" t="s">
        <v>342</v>
      </c>
      <c r="D83" s="317"/>
      <c r="E83" s="326"/>
      <c r="F83" s="28"/>
      <c r="G83" s="28"/>
      <c r="I83" s="44"/>
    </row>
    <row r="84" spans="1:9" ht="15">
      <c r="A84" s="33"/>
      <c r="B84" s="28"/>
      <c r="C84" s="319" t="s">
        <v>105</v>
      </c>
      <c r="D84" s="317"/>
      <c r="E84" s="328"/>
      <c r="F84" s="28"/>
      <c r="G84" s="28"/>
      <c r="I84" s="27"/>
    </row>
    <row r="85" spans="1:9" ht="15">
      <c r="A85" s="33"/>
      <c r="B85" s="28"/>
      <c r="C85" s="319" t="s">
        <v>106</v>
      </c>
      <c r="D85" s="317"/>
      <c r="E85" s="328"/>
      <c r="F85" s="28"/>
      <c r="G85" s="28"/>
      <c r="I85" s="27"/>
    </row>
    <row r="86" spans="1:9" ht="15">
      <c r="A86" s="33"/>
      <c r="B86" s="28"/>
      <c r="C86" s="319" t="s">
        <v>107</v>
      </c>
      <c r="D86" s="317"/>
      <c r="E86" s="328"/>
      <c r="F86" s="28"/>
      <c r="G86" s="28"/>
      <c r="I86" s="27"/>
    </row>
    <row r="87" spans="1:9" ht="15">
      <c r="A87" s="33"/>
      <c r="B87" s="28"/>
      <c r="C87" s="319" t="s">
        <v>115</v>
      </c>
      <c r="D87" s="317"/>
      <c r="E87" s="328"/>
      <c r="F87" s="28"/>
      <c r="G87" s="28"/>
      <c r="I87" s="27"/>
    </row>
    <row r="88" spans="1:9" ht="15">
      <c r="A88" s="33"/>
      <c r="B88" s="28"/>
      <c r="C88" s="319" t="s">
        <v>116</v>
      </c>
      <c r="D88" s="317"/>
      <c r="E88" s="328"/>
      <c r="F88" s="28"/>
      <c r="G88" s="28"/>
      <c r="I88" s="27"/>
    </row>
    <row r="89" spans="1:9" ht="15">
      <c r="A89" s="33"/>
      <c r="B89" s="28"/>
      <c r="C89" s="319" t="s">
        <v>113</v>
      </c>
      <c r="D89" s="317"/>
      <c r="E89" s="328"/>
      <c r="F89" s="28"/>
      <c r="G89" s="28"/>
      <c r="I89" s="27"/>
    </row>
    <row r="90" spans="1:9" ht="15">
      <c r="A90" s="33"/>
      <c r="B90" s="28"/>
      <c r="C90" s="319" t="s">
        <v>341</v>
      </c>
      <c r="D90" s="317"/>
      <c r="E90" s="328"/>
      <c r="F90" s="28"/>
      <c r="G90" s="28"/>
      <c r="I90" s="27"/>
    </row>
    <row r="91" spans="1:9" ht="15">
      <c r="A91" s="33"/>
      <c r="B91" s="28"/>
      <c r="C91" s="319" t="s">
        <v>114</v>
      </c>
      <c r="D91" s="317"/>
      <c r="E91" s="328"/>
      <c r="F91" s="28"/>
      <c r="G91" s="28"/>
      <c r="I91" s="27"/>
    </row>
    <row r="92" spans="1:7" ht="15">
      <c r="A92" s="33"/>
      <c r="B92" s="28"/>
      <c r="C92" s="28"/>
      <c r="D92" s="28"/>
      <c r="E92" s="28"/>
      <c r="F92" s="28"/>
      <c r="G92" s="28"/>
    </row>
    <row r="93" spans="1:7" ht="15">
      <c r="A93" s="33"/>
      <c r="B93" s="28"/>
      <c r="C93" s="35"/>
      <c r="D93" s="35"/>
      <c r="E93" s="37" t="s">
        <v>110</v>
      </c>
      <c r="F93" s="28"/>
      <c r="G93" s="28"/>
    </row>
    <row r="94" spans="1:7" ht="15">
      <c r="A94" s="33"/>
      <c r="B94" s="28"/>
      <c r="C94" s="319" t="s">
        <v>120</v>
      </c>
      <c r="D94" s="325"/>
      <c r="E94" s="326"/>
      <c r="F94" s="28"/>
      <c r="G94" s="28"/>
    </row>
    <row r="95" spans="1:7" ht="15">
      <c r="A95" s="33"/>
      <c r="B95" s="28"/>
      <c r="C95" s="319" t="s">
        <v>342</v>
      </c>
      <c r="D95" s="325"/>
      <c r="E95" s="326"/>
      <c r="F95" s="28"/>
      <c r="G95" s="28"/>
    </row>
    <row r="96" spans="1:7" ht="15">
      <c r="A96" s="33"/>
      <c r="B96" s="28"/>
      <c r="C96" s="319" t="s">
        <v>105</v>
      </c>
      <c r="D96" s="327"/>
      <c r="E96" s="328"/>
      <c r="F96" s="28"/>
      <c r="G96" s="28"/>
    </row>
    <row r="97" spans="1:7" ht="15">
      <c r="A97" s="33"/>
      <c r="B97" s="28"/>
      <c r="C97" s="319" t="s">
        <v>106</v>
      </c>
      <c r="D97" s="327"/>
      <c r="E97" s="328"/>
      <c r="F97" s="28"/>
      <c r="G97" s="28"/>
    </row>
    <row r="98" spans="1:7" ht="15">
      <c r="A98" s="33"/>
      <c r="B98" s="28"/>
      <c r="C98" s="319" t="s">
        <v>107</v>
      </c>
      <c r="D98" s="327"/>
      <c r="E98" s="328"/>
      <c r="F98" s="28"/>
      <c r="G98" s="28"/>
    </row>
    <row r="99" spans="1:7" ht="15">
      <c r="A99" s="33"/>
      <c r="B99" s="28"/>
      <c r="C99" s="319" t="s">
        <v>115</v>
      </c>
      <c r="D99" s="327"/>
      <c r="E99" s="328"/>
      <c r="F99" s="28"/>
      <c r="G99" s="28"/>
    </row>
    <row r="100" spans="1:7" ht="15">
      <c r="A100" s="33"/>
      <c r="B100" s="28"/>
      <c r="C100" s="319" t="s">
        <v>116</v>
      </c>
      <c r="D100" s="327"/>
      <c r="E100" s="328"/>
      <c r="F100" s="28"/>
      <c r="G100" s="28"/>
    </row>
    <row r="101" spans="1:7" ht="15">
      <c r="A101" s="33"/>
      <c r="B101" s="28"/>
      <c r="C101" s="319" t="s">
        <v>113</v>
      </c>
      <c r="D101" s="327"/>
      <c r="E101" s="328"/>
      <c r="F101" s="28"/>
      <c r="G101" s="28"/>
    </row>
    <row r="102" spans="1:7" ht="15">
      <c r="A102" s="33"/>
      <c r="B102" s="28"/>
      <c r="C102" s="319" t="s">
        <v>341</v>
      </c>
      <c r="D102" s="327"/>
      <c r="E102" s="328"/>
      <c r="F102" s="28"/>
      <c r="G102" s="28"/>
    </row>
    <row r="103" spans="1:7" ht="15">
      <c r="A103" s="33"/>
      <c r="B103" s="28"/>
      <c r="C103" s="319" t="s">
        <v>114</v>
      </c>
      <c r="D103" s="327"/>
      <c r="E103" s="328"/>
      <c r="F103" s="28"/>
      <c r="G103" s="28"/>
    </row>
    <row r="104" spans="1:7" ht="15">
      <c r="A104" s="33"/>
      <c r="B104" s="28"/>
      <c r="C104" s="41"/>
      <c r="D104" s="41"/>
      <c r="E104" s="35"/>
      <c r="F104" s="28"/>
      <c r="G104" s="28"/>
    </row>
    <row r="105" spans="1:7" ht="15">
      <c r="A105" s="33"/>
      <c r="B105" s="28"/>
      <c r="C105" s="35"/>
      <c r="D105" s="35"/>
      <c r="E105" s="37" t="s">
        <v>111</v>
      </c>
      <c r="F105" s="28"/>
      <c r="G105" s="28"/>
    </row>
    <row r="106" spans="1:5" ht="15">
      <c r="A106" s="33"/>
      <c r="B106" s="28"/>
      <c r="C106" s="319" t="s">
        <v>120</v>
      </c>
      <c r="D106" s="325"/>
      <c r="E106" s="326"/>
    </row>
    <row r="107" spans="1:5" ht="15">
      <c r="A107" s="33"/>
      <c r="B107" s="28"/>
      <c r="C107" s="319" t="s">
        <v>342</v>
      </c>
      <c r="D107" s="325"/>
      <c r="E107" s="326"/>
    </row>
    <row r="108" spans="1:5" ht="15">
      <c r="A108" s="33"/>
      <c r="B108" s="28"/>
      <c r="C108" s="319" t="s">
        <v>105</v>
      </c>
      <c r="D108" s="327"/>
      <c r="E108" s="328"/>
    </row>
    <row r="109" spans="1:5" ht="15">
      <c r="A109" s="33"/>
      <c r="B109" s="28"/>
      <c r="C109" s="319" t="s">
        <v>106</v>
      </c>
      <c r="D109" s="327"/>
      <c r="E109" s="328"/>
    </row>
    <row r="110" spans="1:5" ht="15">
      <c r="A110" s="33"/>
      <c r="B110" s="28"/>
      <c r="C110" s="319" t="s">
        <v>107</v>
      </c>
      <c r="D110" s="327"/>
      <c r="E110" s="328"/>
    </row>
    <row r="111" spans="1:5" ht="15">
      <c r="A111" s="33"/>
      <c r="B111" s="28"/>
      <c r="C111" s="319" t="s">
        <v>115</v>
      </c>
      <c r="D111" s="327"/>
      <c r="E111" s="328"/>
    </row>
    <row r="112" spans="1:5" ht="15">
      <c r="A112" s="33"/>
      <c r="B112" s="28"/>
      <c r="C112" s="319" t="s">
        <v>116</v>
      </c>
      <c r="D112" s="327"/>
      <c r="E112" s="328"/>
    </row>
    <row r="113" spans="1:5" ht="15">
      <c r="A113" s="33"/>
      <c r="B113" s="28"/>
      <c r="C113" s="319" t="s">
        <v>113</v>
      </c>
      <c r="D113" s="327"/>
      <c r="E113" s="328"/>
    </row>
    <row r="114" spans="1:5" ht="15">
      <c r="A114" s="33"/>
      <c r="B114" s="28"/>
      <c r="C114" s="319" t="s">
        <v>341</v>
      </c>
      <c r="D114" s="327"/>
      <c r="E114" s="328"/>
    </row>
    <row r="115" spans="1:5" ht="15">
      <c r="A115" s="33"/>
      <c r="B115" s="28"/>
      <c r="C115" s="319" t="s">
        <v>114</v>
      </c>
      <c r="D115" s="327"/>
      <c r="E115" s="328"/>
    </row>
    <row r="116" spans="1:2" ht="15">
      <c r="A116" s="33"/>
      <c r="B116" s="28"/>
    </row>
    <row r="117" spans="1:2" ht="15">
      <c r="A117" s="33"/>
      <c r="B117" s="28"/>
    </row>
    <row r="118" spans="1:5" ht="15">
      <c r="A118" s="33"/>
      <c r="B118" s="28"/>
      <c r="E118" s="27"/>
    </row>
    <row r="119" ht="15">
      <c r="A119" s="33"/>
    </row>
    <row r="120" ht="15">
      <c r="A120" s="28"/>
    </row>
    <row r="121" spans="1:2" ht="15">
      <c r="A121" s="33"/>
      <c r="B121" s="28"/>
    </row>
    <row r="122" spans="2:5" ht="15">
      <c r="B122" s="28"/>
      <c r="E122" s="27"/>
    </row>
    <row r="123" ht="15">
      <c r="B123" s="28"/>
    </row>
    <row r="124" ht="15">
      <c r="B124" s="28"/>
    </row>
    <row r="125" ht="15">
      <c r="B125" s="28"/>
    </row>
    <row r="126" spans="2:7" ht="15">
      <c r="B126" s="28"/>
      <c r="E126" s="27"/>
      <c r="F126" s="27"/>
      <c r="G126" s="27"/>
    </row>
    <row r="127" ht="15">
      <c r="B127" s="28"/>
    </row>
    <row r="128" spans="2:5" ht="15">
      <c r="B128" s="28"/>
      <c r="E128" s="27"/>
    </row>
    <row r="129" ht="15">
      <c r="B129" s="28"/>
    </row>
    <row r="130" ht="15">
      <c r="B130" s="28"/>
    </row>
    <row r="131" ht="15">
      <c r="B131" s="28"/>
    </row>
    <row r="132" ht="15">
      <c r="B132" s="28"/>
    </row>
    <row r="133" ht="15">
      <c r="B133" s="28"/>
    </row>
    <row r="134" ht="15">
      <c r="E134" s="27"/>
    </row>
  </sheetData>
  <sheetProtection password="E9F1" sheet="1" objects="1" scenarios="1" selectLockedCells="1"/>
  <mergeCells count="7">
    <mergeCell ref="C67:E67"/>
    <mergeCell ref="C65:E65"/>
    <mergeCell ref="B3:G3"/>
    <mergeCell ref="B5:G5"/>
    <mergeCell ref="B7:G7"/>
    <mergeCell ref="B9:G9"/>
    <mergeCell ref="B63:G63"/>
  </mergeCells>
  <dataValidations count="5">
    <dataValidation type="list" allowBlank="1" showInputMessage="1" showErrorMessage="1" sqref="E23">
      <formula1>"Click to Select*,Application Received,Review Pending,Clarification Needed,Approved"</formula1>
    </dataValidation>
    <dataValidation type="list" allowBlank="1" showInputMessage="1" showErrorMessage="1" sqref="E25 E22">
      <formula1>"Click to Select*,Minimum Requirements Met,One Peach,Two Peaches,Three Peaches,Four Peaches"</formula1>
    </dataValidation>
    <dataValidation type="list" allowBlank="1" showInputMessage="1" showErrorMessage="1" sqref="E18">
      <formula1>"Click to Select,Public,Private"</formula1>
    </dataValidation>
    <dataValidation type="list" allowBlank="1" showInputMessage="1" showErrorMessage="1" sqref="E27">
      <formula1>"Click to Select*,Unpaid,Paid"</formula1>
    </dataValidation>
    <dataValidation type="list" allowBlank="1" showInputMessage="1" showErrorMessage="1" sqref="E26">
      <formula1>"Click to Select*,$200.00,$500.00,$1000.00"</formula1>
    </dataValidation>
  </dataValidations>
  <printOptions horizontalCentered="1"/>
  <pageMargins left="0.45" right="0.45" top="0.5" bottom="0.5" header="0.3" footer="0.3"/>
  <pageSetup fitToHeight="2"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J41"/>
  <sheetViews>
    <sheetView zoomScalePageLayoutView="0" workbookViewId="0" topLeftCell="A1">
      <selection activeCell="C12" sqref="C12"/>
    </sheetView>
  </sheetViews>
  <sheetFormatPr defaultColWidth="9.140625" defaultRowHeight="15"/>
  <cols>
    <col min="1" max="1" width="2.7109375" style="57" customWidth="1"/>
    <col min="2" max="2" width="22.7109375" style="57" customWidth="1"/>
    <col min="3" max="3" width="22.00390625" style="57" customWidth="1"/>
    <col min="4" max="4" width="0.85546875" style="57" customWidth="1"/>
    <col min="5" max="10" width="12.7109375" style="57" customWidth="1"/>
    <col min="11" max="16384" width="9.140625" style="57" customWidth="1"/>
  </cols>
  <sheetData>
    <row r="1" ht="75" customHeight="1">
      <c r="B1" s="207"/>
    </row>
    <row r="2" ht="15" customHeight="1">
      <c r="B2" s="207"/>
    </row>
    <row r="3" spans="2:10" ht="18.75">
      <c r="B3" s="197" t="s">
        <v>55</v>
      </c>
      <c r="C3" s="198"/>
      <c r="D3" s="198"/>
      <c r="E3" s="198"/>
      <c r="F3" s="198"/>
      <c r="G3" s="199"/>
      <c r="H3" s="198"/>
      <c r="I3" s="198"/>
      <c r="J3" s="201">
        <f>Application!E12</f>
        <v>0</v>
      </c>
    </row>
    <row r="4" spans="2:10" ht="4.5" customHeight="1">
      <c r="B4" s="110"/>
      <c r="C4" s="236"/>
      <c r="D4" s="236"/>
      <c r="E4" s="236"/>
      <c r="F4" s="202"/>
      <c r="G4" s="236"/>
      <c r="H4" s="237"/>
      <c r="I4" s="202"/>
      <c r="J4" s="236"/>
    </row>
    <row r="5" spans="2:10" ht="18.75">
      <c r="B5" s="197" t="s">
        <v>56</v>
      </c>
      <c r="C5" s="198"/>
      <c r="D5" s="198"/>
      <c r="E5" s="198"/>
      <c r="F5" s="198"/>
      <c r="G5" s="199"/>
      <c r="H5" s="198"/>
      <c r="I5" s="198"/>
      <c r="J5" s="201">
        <f>Application!E13</f>
        <v>0</v>
      </c>
    </row>
    <row r="6" spans="2:8" ht="15">
      <c r="B6" s="106"/>
      <c r="C6" s="44"/>
      <c r="D6" s="44"/>
      <c r="E6" s="44"/>
      <c r="F6" s="44"/>
      <c r="G6" s="44"/>
      <c r="H6" s="44"/>
    </row>
    <row r="7" spans="2:10" ht="63" customHeight="1">
      <c r="B7" s="415" t="s">
        <v>303</v>
      </c>
      <c r="C7" s="415"/>
      <c r="D7" s="415"/>
      <c r="E7" s="415"/>
      <c r="F7" s="415"/>
      <c r="G7" s="415"/>
      <c r="H7" s="415"/>
      <c r="I7" s="415"/>
      <c r="J7" s="415"/>
    </row>
    <row r="8" spans="2:8" ht="4.5" customHeight="1">
      <c r="B8" s="208"/>
      <c r="C8" s="208"/>
      <c r="D8" s="208"/>
      <c r="E8" s="208"/>
      <c r="F8" s="208"/>
      <c r="G8" s="44"/>
      <c r="H8" s="44"/>
    </row>
    <row r="9" spans="2:10" ht="48" customHeight="1">
      <c r="B9" s="415" t="s">
        <v>304</v>
      </c>
      <c r="C9" s="415"/>
      <c r="D9" s="415"/>
      <c r="E9" s="415"/>
      <c r="F9" s="415"/>
      <c r="G9" s="415"/>
      <c r="H9" s="415"/>
      <c r="I9" s="415"/>
      <c r="J9" s="415"/>
    </row>
    <row r="10" spans="7:8" ht="15">
      <c r="G10" s="44"/>
      <c r="H10" s="44"/>
    </row>
    <row r="11" spans="2:10" ht="28.5">
      <c r="B11" s="417" t="s">
        <v>206</v>
      </c>
      <c r="C11" s="417"/>
      <c r="D11" s="209"/>
      <c r="E11" s="49" t="s">
        <v>199</v>
      </c>
      <c r="F11" s="393" t="s">
        <v>274</v>
      </c>
      <c r="G11" s="393"/>
      <c r="H11" s="49" t="s">
        <v>200</v>
      </c>
      <c r="I11" s="49" t="s">
        <v>201</v>
      </c>
      <c r="J11" s="67"/>
    </row>
    <row r="12" spans="2:10" ht="15">
      <c r="B12" s="210" t="s">
        <v>191</v>
      </c>
      <c r="C12" s="293"/>
      <c r="D12" s="209"/>
      <c r="E12" s="211" t="s">
        <v>275</v>
      </c>
      <c r="F12" s="416"/>
      <c r="G12" s="416"/>
      <c r="H12" s="291">
        <v>1</v>
      </c>
      <c r="I12" s="104" t="s">
        <v>277</v>
      </c>
      <c r="J12" s="74"/>
    </row>
    <row r="13" spans="2:10" ht="15">
      <c r="B13" s="210" t="s">
        <v>192</v>
      </c>
      <c r="C13" s="293"/>
      <c r="D13" s="209"/>
      <c r="E13" s="211" t="s">
        <v>276</v>
      </c>
      <c r="F13" s="416"/>
      <c r="G13" s="416"/>
      <c r="H13" s="291">
        <v>1</v>
      </c>
      <c r="I13" s="104" t="s">
        <v>278</v>
      </c>
      <c r="J13" s="74"/>
    </row>
    <row r="14" spans="2:10" ht="15">
      <c r="B14" s="210" t="s">
        <v>193</v>
      </c>
      <c r="C14" s="212" t="s">
        <v>194</v>
      </c>
      <c r="D14" s="209"/>
      <c r="E14" s="211" t="s">
        <v>279</v>
      </c>
      <c r="F14" s="416"/>
      <c r="G14" s="416"/>
      <c r="H14" s="291">
        <v>1</v>
      </c>
      <c r="I14" s="292" t="s">
        <v>280</v>
      </c>
      <c r="J14" s="74"/>
    </row>
    <row r="15" spans="2:10" ht="15">
      <c r="B15" s="210" t="s">
        <v>195</v>
      </c>
      <c r="C15" s="293"/>
      <c r="D15" s="209"/>
      <c r="E15" s="211" t="s">
        <v>279</v>
      </c>
      <c r="F15" s="416"/>
      <c r="G15" s="416"/>
      <c r="H15" s="291">
        <v>1</v>
      </c>
      <c r="I15" s="292" t="s">
        <v>280</v>
      </c>
      <c r="J15" s="74"/>
    </row>
    <row r="16" spans="2:10" ht="15">
      <c r="B16" s="210" t="s">
        <v>196</v>
      </c>
      <c r="C16" s="293"/>
      <c r="D16" s="209"/>
      <c r="E16" s="50"/>
      <c r="F16" s="418"/>
      <c r="G16" s="418"/>
      <c r="H16" s="213"/>
      <c r="I16" s="74"/>
      <c r="J16" s="74"/>
    </row>
    <row r="17" spans="2:10" ht="15">
      <c r="B17" s="210" t="s">
        <v>197</v>
      </c>
      <c r="C17" s="294"/>
      <c r="D17" s="214"/>
      <c r="E17" s="50"/>
      <c r="F17" s="418"/>
      <c r="G17" s="418"/>
      <c r="H17" s="213"/>
      <c r="I17" s="74"/>
      <c r="J17" s="74"/>
    </row>
    <row r="18" spans="2:10" ht="15">
      <c r="B18" s="210" t="s">
        <v>198</v>
      </c>
      <c r="C18" s="215">
        <f>Application!E32</f>
        <v>0</v>
      </c>
      <c r="D18" s="216"/>
      <c r="E18" s="50"/>
      <c r="F18" s="418"/>
      <c r="G18" s="418"/>
      <c r="H18" s="213"/>
      <c r="I18" s="50"/>
      <c r="J18" s="50"/>
    </row>
    <row r="19" spans="2:6" ht="15">
      <c r="B19" s="206" t="s">
        <v>333</v>
      </c>
      <c r="C19" s="64"/>
      <c r="D19" s="64"/>
      <c r="E19" s="64"/>
      <c r="F19" s="64"/>
    </row>
    <row r="20" spans="2:6" ht="15">
      <c r="B20" s="206" t="s">
        <v>217</v>
      </c>
      <c r="C20" s="64"/>
      <c r="D20" s="64"/>
      <c r="E20" s="64"/>
      <c r="F20" s="64"/>
    </row>
    <row r="21" spans="3:6" ht="15">
      <c r="C21" s="64"/>
      <c r="D21" s="64"/>
      <c r="E21" s="64"/>
      <c r="F21" s="64"/>
    </row>
    <row r="22" spans="4:10" s="217" customFormat="1" ht="15">
      <c r="D22" s="63"/>
      <c r="E22" s="377" t="s">
        <v>202</v>
      </c>
      <c r="F22" s="377"/>
      <c r="G22" s="377" t="s">
        <v>203</v>
      </c>
      <c r="H22" s="377"/>
      <c r="I22" s="377" t="s">
        <v>204</v>
      </c>
      <c r="J22" s="377"/>
    </row>
    <row r="23" spans="2:10" s="217" customFormat="1" ht="15">
      <c r="B23" s="218" t="s">
        <v>199</v>
      </c>
      <c r="C23" s="218" t="s">
        <v>201</v>
      </c>
      <c r="D23" s="63"/>
      <c r="E23" s="218" t="s">
        <v>168</v>
      </c>
      <c r="F23" s="218" t="s">
        <v>99</v>
      </c>
      <c r="G23" s="218" t="s">
        <v>168</v>
      </c>
      <c r="H23" s="218" t="s">
        <v>99</v>
      </c>
      <c r="I23" s="218" t="s">
        <v>168</v>
      </c>
      <c r="J23" s="218" t="s">
        <v>99</v>
      </c>
    </row>
    <row r="24" spans="2:10" s="217" customFormat="1" ht="15">
      <c r="B24" s="219" t="str">
        <f>E12</f>
        <v>Electricity</v>
      </c>
      <c r="C24" s="220" t="str">
        <f>I12</f>
        <v>kWh</v>
      </c>
      <c r="D24" s="221"/>
      <c r="E24" s="295">
        <v>1</v>
      </c>
      <c r="F24" s="222">
        <f>E24*H12</f>
        <v>1</v>
      </c>
      <c r="G24" s="295">
        <v>1</v>
      </c>
      <c r="H24" s="223">
        <f>G24*H12</f>
        <v>1</v>
      </c>
      <c r="I24" s="224">
        <f aca="true" t="shared" si="0" ref="I24:J27">1-(E24/G24)</f>
        <v>0</v>
      </c>
      <c r="J24" s="224">
        <f t="shared" si="0"/>
        <v>0</v>
      </c>
    </row>
    <row r="25" spans="2:10" s="217" customFormat="1" ht="15">
      <c r="B25" s="219" t="str">
        <f>E13</f>
        <v>Natural Gas</v>
      </c>
      <c r="C25" s="220" t="str">
        <f>I13</f>
        <v>kBtu</v>
      </c>
      <c r="D25" s="221"/>
      <c r="E25" s="295">
        <v>1</v>
      </c>
      <c r="F25" s="222">
        <f>E25*H13</f>
        <v>1</v>
      </c>
      <c r="G25" s="295">
        <v>1</v>
      </c>
      <c r="H25" s="223">
        <f>G25*H13</f>
        <v>1</v>
      </c>
      <c r="I25" s="224">
        <f t="shared" si="0"/>
        <v>0</v>
      </c>
      <c r="J25" s="224">
        <f t="shared" si="0"/>
        <v>0</v>
      </c>
    </row>
    <row r="26" spans="2:10" s="217" customFormat="1" ht="15">
      <c r="B26" s="219" t="str">
        <f>E14</f>
        <v>Other</v>
      </c>
      <c r="C26" s="220" t="str">
        <f>I14</f>
        <v>Enter Unit</v>
      </c>
      <c r="D26" s="221"/>
      <c r="E26" s="295">
        <v>1</v>
      </c>
      <c r="F26" s="222">
        <f>E26*H14</f>
        <v>1</v>
      </c>
      <c r="G26" s="295">
        <v>1</v>
      </c>
      <c r="H26" s="223">
        <f>G26*H14</f>
        <v>1</v>
      </c>
      <c r="I26" s="224">
        <f t="shared" si="0"/>
        <v>0</v>
      </c>
      <c r="J26" s="224">
        <f t="shared" si="0"/>
        <v>0</v>
      </c>
    </row>
    <row r="27" spans="2:10" s="217" customFormat="1" ht="15">
      <c r="B27" s="219" t="str">
        <f>E15</f>
        <v>Other</v>
      </c>
      <c r="C27" s="220" t="str">
        <f>I15</f>
        <v>Enter Unit</v>
      </c>
      <c r="D27" s="221"/>
      <c r="E27" s="295">
        <v>1</v>
      </c>
      <c r="F27" s="222">
        <f>E27*H15</f>
        <v>1</v>
      </c>
      <c r="G27" s="295">
        <v>1</v>
      </c>
      <c r="H27" s="223">
        <f>G27*H15</f>
        <v>1</v>
      </c>
      <c r="I27" s="224">
        <f t="shared" si="0"/>
        <v>0</v>
      </c>
      <c r="J27" s="224">
        <f t="shared" si="0"/>
        <v>0</v>
      </c>
    </row>
    <row r="28" spans="2:10" s="217" customFormat="1" ht="4.5" customHeight="1">
      <c r="B28" s="225"/>
      <c r="C28" s="226"/>
      <c r="D28" s="227"/>
      <c r="E28" s="228"/>
      <c r="F28" s="229"/>
      <c r="G28" s="228"/>
      <c r="H28" s="230"/>
      <c r="I28" s="231"/>
      <c r="J28" s="231"/>
    </row>
    <row r="29" spans="2:10" s="217" customFormat="1" ht="19.5" customHeight="1">
      <c r="B29" s="232" t="s">
        <v>258</v>
      </c>
      <c r="C29" s="233" t="s">
        <v>205</v>
      </c>
      <c r="D29" s="234">
        <v>1</v>
      </c>
      <c r="E29" s="296">
        <v>1</v>
      </c>
      <c r="F29" s="297">
        <v>1</v>
      </c>
      <c r="G29" s="296">
        <v>1</v>
      </c>
      <c r="H29" s="297">
        <v>1</v>
      </c>
      <c r="I29" s="235">
        <f>1-(E29/G29)</f>
        <v>0</v>
      </c>
      <c r="J29" s="235">
        <f>1-(F29/H29)</f>
        <v>0</v>
      </c>
    </row>
    <row r="30" spans="2:6" ht="15">
      <c r="B30" s="206" t="s">
        <v>259</v>
      </c>
      <c r="C30" s="64"/>
      <c r="D30" s="64"/>
      <c r="E30" s="64"/>
      <c r="F30" s="64"/>
    </row>
    <row r="31" spans="3:10" ht="18.75">
      <c r="C31" s="64"/>
      <c r="D31" s="64"/>
      <c r="E31" s="64"/>
      <c r="F31" s="238" t="s">
        <v>207</v>
      </c>
      <c r="G31" s="198"/>
      <c r="H31" s="198"/>
      <c r="I31" s="239"/>
      <c r="J31" s="240">
        <f>VLOOKUP(I29,'Pt Look Up_Hidden'!A2:D102,4,TRUE)</f>
        <v>0</v>
      </c>
    </row>
    <row r="33" spans="2:10" ht="28.5" customHeight="1">
      <c r="B33" s="374" t="s">
        <v>130</v>
      </c>
      <c r="C33" s="374"/>
      <c r="D33" s="374"/>
      <c r="E33" s="374"/>
      <c r="F33" s="374"/>
      <c r="G33" s="374"/>
      <c r="H33" s="374"/>
      <c r="I33" s="374"/>
      <c r="J33" s="374"/>
    </row>
    <row r="35" spans="2:5" ht="33.75" customHeight="1">
      <c r="B35" s="371"/>
      <c r="C35" s="372"/>
      <c r="D35" s="59"/>
      <c r="E35" s="59" t="s">
        <v>121</v>
      </c>
    </row>
    <row r="36" spans="2:5" ht="4.5" customHeight="1">
      <c r="B36" s="60"/>
      <c r="D36" s="59"/>
      <c r="E36" s="59"/>
    </row>
    <row r="37" spans="2:5" ht="33.75" customHeight="1">
      <c r="B37" s="371"/>
      <c r="C37" s="372"/>
      <c r="D37" s="59"/>
      <c r="E37" s="59" t="s">
        <v>122</v>
      </c>
    </row>
    <row r="38" spans="2:5" ht="4.5" customHeight="1">
      <c r="B38" s="61"/>
      <c r="D38" s="59"/>
      <c r="E38" s="59"/>
    </row>
    <row r="39" spans="2:5" ht="33.75" customHeight="1">
      <c r="B39" s="371"/>
      <c r="C39" s="372"/>
      <c r="D39" s="59"/>
      <c r="E39" s="59" t="s">
        <v>36</v>
      </c>
    </row>
    <row r="40" spans="2:5" ht="4.5" customHeight="1">
      <c r="B40" s="63"/>
      <c r="D40" s="59"/>
      <c r="E40" s="59"/>
    </row>
    <row r="41" spans="2:5" ht="33.75" customHeight="1">
      <c r="B41" s="413"/>
      <c r="C41" s="414"/>
      <c r="D41" s="59"/>
      <c r="E41" s="59" t="s">
        <v>123</v>
      </c>
    </row>
  </sheetData>
  <sheetProtection password="E9A9" sheet="1" objects="1" scenarios="1" selectLockedCells="1"/>
  <mergeCells count="19">
    <mergeCell ref="B7:J7"/>
    <mergeCell ref="E22:F22"/>
    <mergeCell ref="G22:H22"/>
    <mergeCell ref="I22:J22"/>
    <mergeCell ref="B11:C11"/>
    <mergeCell ref="F18:G18"/>
    <mergeCell ref="F17:G17"/>
    <mergeCell ref="F16:G16"/>
    <mergeCell ref="F15:G15"/>
    <mergeCell ref="F14:G14"/>
    <mergeCell ref="B9:J9"/>
    <mergeCell ref="B33:J33"/>
    <mergeCell ref="F13:G13"/>
    <mergeCell ref="F12:G12"/>
    <mergeCell ref="F11:G11"/>
    <mergeCell ref="B41:C41"/>
    <mergeCell ref="B39:C39"/>
    <mergeCell ref="B37:C37"/>
    <mergeCell ref="B35:C35"/>
  </mergeCells>
  <dataValidations count="2">
    <dataValidation type="list" allowBlank="1" showInputMessage="1" showErrorMessage="1" sqref="E12:E13">
      <formula1>"Electricity,Natural Gas"</formula1>
    </dataValidation>
    <dataValidation allowBlank="1" showErrorMessage="1" sqref="E14:E18"/>
  </dataValidations>
  <printOptions horizontalCentered="1"/>
  <pageMargins left="0.45" right="0.45" top="0.5" bottom="0.5" header="0.3" footer="0.3"/>
  <pageSetup fitToHeight="2" fitToWidth="1" horizontalDpi="600" verticalDpi="600" orientation="portrait" scale="79" r:id="rId2"/>
  <rowBreaks count="1" manualBreakCount="1">
    <brk id="44" min="1" max="9"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R135"/>
  <sheetViews>
    <sheetView zoomScaleSheetLayoutView="100" zoomScalePageLayoutView="0" workbookViewId="0" topLeftCell="A1">
      <selection activeCell="B18" sqref="B18:B19"/>
    </sheetView>
  </sheetViews>
  <sheetFormatPr defaultColWidth="9.140625" defaultRowHeight="15"/>
  <cols>
    <col min="1" max="1" width="2.421875" style="57" customWidth="1"/>
    <col min="2" max="2" width="34.421875" style="57" customWidth="1"/>
    <col min="3" max="4" width="11.7109375" style="57" customWidth="1"/>
    <col min="5" max="5" width="9.28125" style="191" customWidth="1"/>
    <col min="6" max="6" width="11.00390625" style="191" bestFit="1" customWidth="1"/>
    <col min="7" max="16" width="8.140625" style="57" customWidth="1"/>
    <col min="17" max="17" width="9.140625" style="57" customWidth="1"/>
    <col min="18" max="18" width="10.28125" style="57" customWidth="1"/>
    <col min="19" max="16384" width="9.140625" style="57" customWidth="1"/>
  </cols>
  <sheetData>
    <row r="1" ht="75" customHeight="1">
      <c r="B1" s="207"/>
    </row>
    <row r="2" ht="15" customHeight="1">
      <c r="B2" s="207"/>
    </row>
    <row r="3" spans="2:16" ht="18.75">
      <c r="B3" s="197" t="s">
        <v>55</v>
      </c>
      <c r="C3" s="198"/>
      <c r="D3" s="199"/>
      <c r="E3" s="199"/>
      <c r="F3" s="199"/>
      <c r="G3" s="199"/>
      <c r="H3" s="199"/>
      <c r="I3" s="199"/>
      <c r="J3" s="199"/>
      <c r="K3" s="198"/>
      <c r="L3" s="198"/>
      <c r="M3" s="198"/>
      <c r="N3" s="198"/>
      <c r="O3" s="198"/>
      <c r="P3" s="201">
        <f>Application!E12</f>
        <v>0</v>
      </c>
    </row>
    <row r="4" spans="2:16" ht="4.5" customHeight="1">
      <c r="B4" s="110"/>
      <c r="C4" s="236"/>
      <c r="D4" s="202"/>
      <c r="E4" s="236"/>
      <c r="F4" s="236"/>
      <c r="G4" s="202"/>
      <c r="H4" s="202"/>
      <c r="I4" s="202"/>
      <c r="J4" s="202"/>
      <c r="K4" s="202"/>
      <c r="L4" s="202"/>
      <c r="M4" s="202"/>
      <c r="N4" s="202"/>
      <c r="O4" s="202"/>
      <c r="P4" s="202"/>
    </row>
    <row r="5" spans="2:16" ht="18.75">
      <c r="B5" s="197" t="s">
        <v>56</v>
      </c>
      <c r="C5" s="198"/>
      <c r="D5" s="199"/>
      <c r="E5" s="199"/>
      <c r="F5" s="199"/>
      <c r="G5" s="199"/>
      <c r="H5" s="199"/>
      <c r="I5" s="199"/>
      <c r="J5" s="199"/>
      <c r="K5" s="198"/>
      <c r="L5" s="198"/>
      <c r="M5" s="198"/>
      <c r="N5" s="198"/>
      <c r="O5" s="198"/>
      <c r="P5" s="201">
        <f>Application!E13</f>
        <v>0</v>
      </c>
    </row>
    <row r="6" spans="4:6" ht="15">
      <c r="D6" s="33"/>
      <c r="E6" s="33"/>
      <c r="F6" s="33"/>
    </row>
    <row r="7" spans="1:16" ht="18.75">
      <c r="A7" s="50"/>
      <c r="B7" s="359" t="s">
        <v>100</v>
      </c>
      <c r="C7" s="359"/>
      <c r="D7" s="359"/>
      <c r="E7" s="359"/>
      <c r="F7" s="359"/>
      <c r="G7" s="359"/>
      <c r="H7" s="359"/>
      <c r="I7" s="359"/>
      <c r="J7" s="359"/>
      <c r="K7" s="359"/>
      <c r="L7" s="359"/>
      <c r="M7" s="359"/>
      <c r="N7" s="359"/>
      <c r="O7" s="359"/>
      <c r="P7" s="359"/>
    </row>
    <row r="8" spans="4:6" ht="7.5" customHeight="1">
      <c r="D8" s="33"/>
      <c r="E8" s="33"/>
      <c r="F8" s="33"/>
    </row>
    <row r="9" spans="2:16" ht="76.5" customHeight="1">
      <c r="B9" s="431" t="s">
        <v>305</v>
      </c>
      <c r="C9" s="431"/>
      <c r="D9" s="431"/>
      <c r="E9" s="431"/>
      <c r="F9" s="431"/>
      <c r="G9" s="431"/>
      <c r="H9" s="431"/>
      <c r="I9" s="431"/>
      <c r="J9" s="431"/>
      <c r="K9" s="431"/>
      <c r="L9" s="431"/>
      <c r="M9" s="431"/>
      <c r="N9" s="431"/>
      <c r="O9" s="431"/>
      <c r="P9" s="431"/>
    </row>
    <row r="10" spans="4:10" ht="7.5" customHeight="1">
      <c r="D10" s="312"/>
      <c r="E10" s="50"/>
      <c r="F10" s="50"/>
      <c r="G10" s="50"/>
      <c r="H10" s="50"/>
      <c r="I10" s="50"/>
      <c r="J10" s="50"/>
    </row>
    <row r="11" spans="2:16" ht="15.75" customHeight="1">
      <c r="B11" s="241" t="s">
        <v>101</v>
      </c>
      <c r="C11" s="313">
        <v>0.07</v>
      </c>
      <c r="G11" s="428" t="s">
        <v>263</v>
      </c>
      <c r="H11" s="429"/>
      <c r="I11" s="429"/>
      <c r="J11" s="429"/>
      <c r="K11" s="429"/>
      <c r="L11" s="429"/>
      <c r="M11" s="429"/>
      <c r="N11" s="429"/>
      <c r="O11" s="429"/>
      <c r="P11" s="430"/>
    </row>
    <row r="12" spans="1:16" s="242" customFormat="1" ht="28.5">
      <c r="A12" s="57"/>
      <c r="B12" s="49" t="s">
        <v>102</v>
      </c>
      <c r="C12" s="49" t="s">
        <v>99</v>
      </c>
      <c r="D12" s="49" t="s">
        <v>103</v>
      </c>
      <c r="E12" s="49" t="s">
        <v>264</v>
      </c>
      <c r="F12" s="49" t="s">
        <v>262</v>
      </c>
      <c r="G12" s="49">
        <v>1</v>
      </c>
      <c r="H12" s="49">
        <v>2</v>
      </c>
      <c r="I12" s="49">
        <v>3</v>
      </c>
      <c r="J12" s="49">
        <v>4</v>
      </c>
      <c r="K12" s="49">
        <v>5</v>
      </c>
      <c r="L12" s="49">
        <v>6</v>
      </c>
      <c r="M12" s="49">
        <v>7</v>
      </c>
      <c r="N12" s="49">
        <v>8</v>
      </c>
      <c r="O12" s="49">
        <v>9</v>
      </c>
      <c r="P12" s="49">
        <v>10</v>
      </c>
    </row>
    <row r="13" spans="1:16" s="242" customFormat="1" ht="15">
      <c r="A13" s="57"/>
      <c r="B13" s="51"/>
      <c r="C13" s="51"/>
      <c r="D13" s="51"/>
      <c r="E13" s="51"/>
      <c r="F13" s="51"/>
      <c r="G13" s="51"/>
      <c r="H13" s="51"/>
      <c r="I13" s="51"/>
      <c r="J13" s="51"/>
      <c r="K13" s="51"/>
      <c r="L13" s="51"/>
      <c r="M13" s="51"/>
      <c r="N13" s="51"/>
      <c r="O13" s="51"/>
      <c r="P13" s="51"/>
    </row>
    <row r="14" spans="1:18" s="242" customFormat="1" ht="15">
      <c r="A14" s="57"/>
      <c r="B14" s="421" t="s">
        <v>273</v>
      </c>
      <c r="C14" s="423">
        <f>SUM(C18:C81)</f>
        <v>32</v>
      </c>
      <c r="D14" s="425">
        <f>SUM(D18:D81)</f>
        <v>32</v>
      </c>
      <c r="E14" s="243">
        <f>C14/D14</f>
        <v>1</v>
      </c>
      <c r="F14" s="244" t="s">
        <v>260</v>
      </c>
      <c r="G14" s="245">
        <f>D14</f>
        <v>32</v>
      </c>
      <c r="H14" s="245">
        <f>$D14+G14</f>
        <v>64</v>
      </c>
      <c r="I14" s="245">
        <f aca="true" t="shared" si="0" ref="I14:P14">$D14+H14</f>
        <v>96</v>
      </c>
      <c r="J14" s="245">
        <f t="shared" si="0"/>
        <v>128</v>
      </c>
      <c r="K14" s="245">
        <f t="shared" si="0"/>
        <v>160</v>
      </c>
      <c r="L14" s="245">
        <f t="shared" si="0"/>
        <v>192</v>
      </c>
      <c r="M14" s="245">
        <f t="shared" si="0"/>
        <v>224</v>
      </c>
      <c r="N14" s="245">
        <f t="shared" si="0"/>
        <v>256</v>
      </c>
      <c r="O14" s="245">
        <f t="shared" si="0"/>
        <v>288</v>
      </c>
      <c r="P14" s="245">
        <f t="shared" si="0"/>
        <v>320</v>
      </c>
      <c r="R14" s="427" t="s">
        <v>272</v>
      </c>
    </row>
    <row r="15" spans="1:18" s="242" customFormat="1" ht="15">
      <c r="A15" s="57"/>
      <c r="B15" s="422"/>
      <c r="C15" s="424"/>
      <c r="D15" s="426"/>
      <c r="E15" s="246"/>
      <c r="F15" s="244" t="s">
        <v>261</v>
      </c>
      <c r="G15" s="245">
        <f>$D14*G$82</f>
        <v>29.906542056074766</v>
      </c>
      <c r="H15" s="245">
        <f aca="true" t="shared" si="1" ref="H15:P15">($D14*H$82)+G15</f>
        <v>57.856581360817536</v>
      </c>
      <c r="I15" s="245">
        <f t="shared" si="1"/>
        <v>83.97811342132479</v>
      </c>
      <c r="J15" s="245">
        <f t="shared" si="1"/>
        <v>108.3907602068456</v>
      </c>
      <c r="K15" s="245">
        <f t="shared" si="1"/>
        <v>131.20631795032298</v>
      </c>
      <c r="L15" s="245">
        <f t="shared" si="1"/>
        <v>152.52926911245137</v>
      </c>
      <c r="M15" s="245">
        <f t="shared" si="1"/>
        <v>172.45726085275828</v>
      </c>
      <c r="N15" s="245">
        <f t="shared" si="1"/>
        <v>191.08155219883952</v>
      </c>
      <c r="O15" s="245">
        <f t="shared" si="1"/>
        <v>208.48743196153225</v>
      </c>
      <c r="P15" s="245">
        <f t="shared" si="1"/>
        <v>224.75460930984323</v>
      </c>
      <c r="R15" s="427"/>
    </row>
    <row r="16" spans="1:18" s="242" customFormat="1" ht="26.25" customHeight="1">
      <c r="A16" s="57"/>
      <c r="B16" s="247" t="s">
        <v>334</v>
      </c>
      <c r="C16" s="248"/>
      <c r="D16" s="248"/>
      <c r="E16" s="249">
        <f>R16/C14</f>
        <v>1</v>
      </c>
      <c r="F16" s="250"/>
      <c r="G16" s="251"/>
      <c r="H16" s="251"/>
      <c r="I16" s="251"/>
      <c r="J16" s="251"/>
      <c r="K16" s="251"/>
      <c r="L16" s="251"/>
      <c r="M16" s="251"/>
      <c r="N16" s="251"/>
      <c r="O16" s="251"/>
      <c r="P16" s="251"/>
      <c r="R16" s="315">
        <f>SUM(R18:R81)</f>
        <v>32</v>
      </c>
    </row>
    <row r="17" spans="1:17" s="242" customFormat="1" ht="15">
      <c r="A17" s="50"/>
      <c r="B17" s="59"/>
      <c r="C17" s="252"/>
      <c r="D17" s="253"/>
      <c r="E17" s="250"/>
      <c r="F17" s="250"/>
      <c r="G17" s="251"/>
      <c r="H17" s="251"/>
      <c r="I17" s="251"/>
      <c r="J17" s="251"/>
      <c r="K17" s="251"/>
      <c r="L17" s="251"/>
      <c r="M17" s="251"/>
      <c r="N17" s="251"/>
      <c r="O17" s="251"/>
      <c r="P17" s="251"/>
      <c r="Q17" s="254"/>
    </row>
    <row r="18" spans="1:18" ht="15">
      <c r="A18" s="242"/>
      <c r="B18" s="419"/>
      <c r="C18" s="420">
        <v>1</v>
      </c>
      <c r="D18" s="420">
        <v>1</v>
      </c>
      <c r="E18" s="255">
        <f>C18/D18</f>
        <v>1</v>
      </c>
      <c r="F18" s="256" t="s">
        <v>260</v>
      </c>
      <c r="G18" s="245">
        <f>D18</f>
        <v>1</v>
      </c>
      <c r="H18" s="245">
        <f>$D18+G18</f>
        <v>2</v>
      </c>
      <c r="I18" s="245">
        <f aca="true" t="shared" si="2" ref="I18:P18">$D18+H18</f>
        <v>3</v>
      </c>
      <c r="J18" s="245">
        <f t="shared" si="2"/>
        <v>4</v>
      </c>
      <c r="K18" s="245">
        <f t="shared" si="2"/>
        <v>5</v>
      </c>
      <c r="L18" s="245">
        <f t="shared" si="2"/>
        <v>6</v>
      </c>
      <c r="M18" s="245">
        <f t="shared" si="2"/>
        <v>7</v>
      </c>
      <c r="N18" s="245">
        <f t="shared" si="2"/>
        <v>8</v>
      </c>
      <c r="O18" s="245">
        <f t="shared" si="2"/>
        <v>9</v>
      </c>
      <c r="P18" s="245">
        <f t="shared" si="2"/>
        <v>10</v>
      </c>
      <c r="R18" s="257">
        <f>E18*C18</f>
        <v>1</v>
      </c>
    </row>
    <row r="19" spans="1:18" ht="15">
      <c r="A19" s="242"/>
      <c r="B19" s="419"/>
      <c r="C19" s="420"/>
      <c r="D19" s="420"/>
      <c r="E19" s="255"/>
      <c r="F19" s="256" t="s">
        <v>261</v>
      </c>
      <c r="G19" s="245">
        <f>$D18*G$82</f>
        <v>0.9345794392523364</v>
      </c>
      <c r="H19" s="245">
        <f aca="true" t="shared" si="3" ref="H19:P19">($D18*H$82)+G19</f>
        <v>1.808018167525548</v>
      </c>
      <c r="I19" s="245">
        <f t="shared" si="3"/>
        <v>2.6243160444163998</v>
      </c>
      <c r="J19" s="245">
        <f t="shared" si="3"/>
        <v>3.387211256463925</v>
      </c>
      <c r="K19" s="245">
        <f t="shared" si="3"/>
        <v>4.100197435947593</v>
      </c>
      <c r="L19" s="245">
        <f t="shared" si="3"/>
        <v>4.766539659764105</v>
      </c>
      <c r="M19" s="245">
        <f t="shared" si="3"/>
        <v>5.389289401648696</v>
      </c>
      <c r="N19" s="245">
        <f t="shared" si="3"/>
        <v>5.971298506213735</v>
      </c>
      <c r="O19" s="245">
        <f t="shared" si="3"/>
        <v>6.515232248797883</v>
      </c>
      <c r="P19" s="245">
        <f t="shared" si="3"/>
        <v>7.023581540932601</v>
      </c>
      <c r="R19" s="258"/>
    </row>
    <row r="20" spans="1:18" ht="15">
      <c r="A20" s="242"/>
      <c r="B20" s="419"/>
      <c r="C20" s="420">
        <v>1</v>
      </c>
      <c r="D20" s="420">
        <v>1</v>
      </c>
      <c r="E20" s="255">
        <f>C20/D20</f>
        <v>1</v>
      </c>
      <c r="F20" s="256" t="s">
        <v>260</v>
      </c>
      <c r="G20" s="245">
        <f>D20</f>
        <v>1</v>
      </c>
      <c r="H20" s="245">
        <f aca="true" t="shared" si="4" ref="H20:P20">$D20+G20</f>
        <v>2</v>
      </c>
      <c r="I20" s="245">
        <f t="shared" si="4"/>
        <v>3</v>
      </c>
      <c r="J20" s="245">
        <f t="shared" si="4"/>
        <v>4</v>
      </c>
      <c r="K20" s="245">
        <f t="shared" si="4"/>
        <v>5</v>
      </c>
      <c r="L20" s="245">
        <f t="shared" si="4"/>
        <v>6</v>
      </c>
      <c r="M20" s="245">
        <f t="shared" si="4"/>
        <v>7</v>
      </c>
      <c r="N20" s="245">
        <f t="shared" si="4"/>
        <v>8</v>
      </c>
      <c r="O20" s="245">
        <f t="shared" si="4"/>
        <v>9</v>
      </c>
      <c r="P20" s="245">
        <f t="shared" si="4"/>
        <v>10</v>
      </c>
      <c r="R20" s="258">
        <f aca="true" t="shared" si="5" ref="R20:R80">E20*C20</f>
        <v>1</v>
      </c>
    </row>
    <row r="21" spans="1:18" ht="15">
      <c r="A21" s="242"/>
      <c r="B21" s="419"/>
      <c r="C21" s="420"/>
      <c r="D21" s="420"/>
      <c r="E21" s="255"/>
      <c r="F21" s="256" t="s">
        <v>261</v>
      </c>
      <c r="G21" s="245">
        <f>$D20*G$82</f>
        <v>0.9345794392523364</v>
      </c>
      <c r="H21" s="245">
        <f aca="true" t="shared" si="6" ref="H21:P21">($D20*H$82)+G21</f>
        <v>1.808018167525548</v>
      </c>
      <c r="I21" s="245">
        <f t="shared" si="6"/>
        <v>2.6243160444163998</v>
      </c>
      <c r="J21" s="245">
        <f t="shared" si="6"/>
        <v>3.387211256463925</v>
      </c>
      <c r="K21" s="245">
        <f t="shared" si="6"/>
        <v>4.100197435947593</v>
      </c>
      <c r="L21" s="245">
        <f t="shared" si="6"/>
        <v>4.766539659764105</v>
      </c>
      <c r="M21" s="245">
        <f t="shared" si="6"/>
        <v>5.389289401648696</v>
      </c>
      <c r="N21" s="245">
        <f t="shared" si="6"/>
        <v>5.971298506213735</v>
      </c>
      <c r="O21" s="245">
        <f t="shared" si="6"/>
        <v>6.515232248797883</v>
      </c>
      <c r="P21" s="245">
        <f t="shared" si="6"/>
        <v>7.023581540932601</v>
      </c>
      <c r="R21" s="258"/>
    </row>
    <row r="22" spans="1:18" ht="15">
      <c r="A22" s="242"/>
      <c r="B22" s="419"/>
      <c r="C22" s="420">
        <v>1</v>
      </c>
      <c r="D22" s="420">
        <v>1</v>
      </c>
      <c r="E22" s="255">
        <f>C22/D22</f>
        <v>1</v>
      </c>
      <c r="F22" s="256" t="s">
        <v>260</v>
      </c>
      <c r="G22" s="245">
        <f>D22</f>
        <v>1</v>
      </c>
      <c r="H22" s="245">
        <f aca="true" t="shared" si="7" ref="H22:P22">$D22+G22</f>
        <v>2</v>
      </c>
      <c r="I22" s="245">
        <f t="shared" si="7"/>
        <v>3</v>
      </c>
      <c r="J22" s="245">
        <f t="shared" si="7"/>
        <v>4</v>
      </c>
      <c r="K22" s="245">
        <f t="shared" si="7"/>
        <v>5</v>
      </c>
      <c r="L22" s="245">
        <f t="shared" si="7"/>
        <v>6</v>
      </c>
      <c r="M22" s="245">
        <f t="shared" si="7"/>
        <v>7</v>
      </c>
      <c r="N22" s="245">
        <f t="shared" si="7"/>
        <v>8</v>
      </c>
      <c r="O22" s="245">
        <f t="shared" si="7"/>
        <v>9</v>
      </c>
      <c r="P22" s="245">
        <f t="shared" si="7"/>
        <v>10</v>
      </c>
      <c r="R22" s="258">
        <f t="shared" si="5"/>
        <v>1</v>
      </c>
    </row>
    <row r="23" spans="2:18" ht="15">
      <c r="B23" s="419"/>
      <c r="C23" s="420"/>
      <c r="D23" s="420"/>
      <c r="E23" s="255"/>
      <c r="F23" s="256" t="s">
        <v>261</v>
      </c>
      <c r="G23" s="245">
        <f>$D22*G$82</f>
        <v>0.9345794392523364</v>
      </c>
      <c r="H23" s="245">
        <f aca="true" t="shared" si="8" ref="H23:P23">($D22*H$82)+G23</f>
        <v>1.808018167525548</v>
      </c>
      <c r="I23" s="245">
        <f t="shared" si="8"/>
        <v>2.6243160444163998</v>
      </c>
      <c r="J23" s="245">
        <f t="shared" si="8"/>
        <v>3.387211256463925</v>
      </c>
      <c r="K23" s="245">
        <f t="shared" si="8"/>
        <v>4.100197435947593</v>
      </c>
      <c r="L23" s="245">
        <f t="shared" si="8"/>
        <v>4.766539659764105</v>
      </c>
      <c r="M23" s="245">
        <f t="shared" si="8"/>
        <v>5.389289401648696</v>
      </c>
      <c r="N23" s="245">
        <f t="shared" si="8"/>
        <v>5.971298506213735</v>
      </c>
      <c r="O23" s="245">
        <f t="shared" si="8"/>
        <v>6.515232248797883</v>
      </c>
      <c r="P23" s="245">
        <f t="shared" si="8"/>
        <v>7.023581540932601</v>
      </c>
      <c r="R23" s="258"/>
    </row>
    <row r="24" spans="2:18" ht="15">
      <c r="B24" s="419"/>
      <c r="C24" s="420">
        <v>1</v>
      </c>
      <c r="D24" s="420">
        <v>1</v>
      </c>
      <c r="E24" s="255">
        <f>C24/D24</f>
        <v>1</v>
      </c>
      <c r="F24" s="256" t="s">
        <v>260</v>
      </c>
      <c r="G24" s="245">
        <f>D24</f>
        <v>1</v>
      </c>
      <c r="H24" s="245">
        <f aca="true" t="shared" si="9" ref="H24:P24">$D24+G24</f>
        <v>2</v>
      </c>
      <c r="I24" s="245">
        <f t="shared" si="9"/>
        <v>3</v>
      </c>
      <c r="J24" s="245">
        <f t="shared" si="9"/>
        <v>4</v>
      </c>
      <c r="K24" s="245">
        <f t="shared" si="9"/>
        <v>5</v>
      </c>
      <c r="L24" s="245">
        <f t="shared" si="9"/>
        <v>6</v>
      </c>
      <c r="M24" s="245">
        <f t="shared" si="9"/>
        <v>7</v>
      </c>
      <c r="N24" s="245">
        <f t="shared" si="9"/>
        <v>8</v>
      </c>
      <c r="O24" s="245">
        <f t="shared" si="9"/>
        <v>9</v>
      </c>
      <c r="P24" s="245">
        <f t="shared" si="9"/>
        <v>10</v>
      </c>
      <c r="R24" s="258">
        <f t="shared" si="5"/>
        <v>1</v>
      </c>
    </row>
    <row r="25" spans="2:18" ht="15">
      <c r="B25" s="419"/>
      <c r="C25" s="420"/>
      <c r="D25" s="420"/>
      <c r="E25" s="255"/>
      <c r="F25" s="256" t="s">
        <v>261</v>
      </c>
      <c r="G25" s="245">
        <f>$D24*G$82</f>
        <v>0.9345794392523364</v>
      </c>
      <c r="H25" s="245">
        <f aca="true" t="shared" si="10" ref="H25:P25">($D24*H$82)+G25</f>
        <v>1.808018167525548</v>
      </c>
      <c r="I25" s="245">
        <f t="shared" si="10"/>
        <v>2.6243160444163998</v>
      </c>
      <c r="J25" s="245">
        <f t="shared" si="10"/>
        <v>3.387211256463925</v>
      </c>
      <c r="K25" s="245">
        <f t="shared" si="10"/>
        <v>4.100197435947593</v>
      </c>
      <c r="L25" s="245">
        <f t="shared" si="10"/>
        <v>4.766539659764105</v>
      </c>
      <c r="M25" s="245">
        <f t="shared" si="10"/>
        <v>5.389289401648696</v>
      </c>
      <c r="N25" s="245">
        <f t="shared" si="10"/>
        <v>5.971298506213735</v>
      </c>
      <c r="O25" s="245">
        <f t="shared" si="10"/>
        <v>6.515232248797883</v>
      </c>
      <c r="P25" s="245">
        <f t="shared" si="10"/>
        <v>7.023581540932601</v>
      </c>
      <c r="R25" s="258"/>
    </row>
    <row r="26" spans="2:18" ht="15">
      <c r="B26" s="419"/>
      <c r="C26" s="420">
        <v>1</v>
      </c>
      <c r="D26" s="420">
        <v>1</v>
      </c>
      <c r="E26" s="255">
        <f>C26/D26</f>
        <v>1</v>
      </c>
      <c r="F26" s="256" t="s">
        <v>260</v>
      </c>
      <c r="G26" s="245">
        <f>D26</f>
        <v>1</v>
      </c>
      <c r="H26" s="245">
        <f aca="true" t="shared" si="11" ref="H26:P26">$D26+G26</f>
        <v>2</v>
      </c>
      <c r="I26" s="245">
        <f t="shared" si="11"/>
        <v>3</v>
      </c>
      <c r="J26" s="245">
        <f t="shared" si="11"/>
        <v>4</v>
      </c>
      <c r="K26" s="245">
        <f t="shared" si="11"/>
        <v>5</v>
      </c>
      <c r="L26" s="245">
        <f t="shared" si="11"/>
        <v>6</v>
      </c>
      <c r="M26" s="245">
        <f t="shared" si="11"/>
        <v>7</v>
      </c>
      <c r="N26" s="245">
        <f t="shared" si="11"/>
        <v>8</v>
      </c>
      <c r="O26" s="245">
        <f t="shared" si="11"/>
        <v>9</v>
      </c>
      <c r="P26" s="245">
        <f t="shared" si="11"/>
        <v>10</v>
      </c>
      <c r="R26" s="258">
        <f t="shared" si="5"/>
        <v>1</v>
      </c>
    </row>
    <row r="27" spans="2:18" ht="15">
      <c r="B27" s="419"/>
      <c r="C27" s="420"/>
      <c r="D27" s="420"/>
      <c r="E27" s="255"/>
      <c r="F27" s="256" t="s">
        <v>261</v>
      </c>
      <c r="G27" s="245">
        <f>$D26*G$82</f>
        <v>0.9345794392523364</v>
      </c>
      <c r="H27" s="245">
        <f aca="true" t="shared" si="12" ref="H27:P27">($D26*H$82)+G27</f>
        <v>1.808018167525548</v>
      </c>
      <c r="I27" s="245">
        <f t="shared" si="12"/>
        <v>2.6243160444163998</v>
      </c>
      <c r="J27" s="245">
        <f t="shared" si="12"/>
        <v>3.387211256463925</v>
      </c>
      <c r="K27" s="245">
        <f t="shared" si="12"/>
        <v>4.100197435947593</v>
      </c>
      <c r="L27" s="245">
        <f t="shared" si="12"/>
        <v>4.766539659764105</v>
      </c>
      <c r="M27" s="245">
        <f t="shared" si="12"/>
        <v>5.389289401648696</v>
      </c>
      <c r="N27" s="245">
        <f t="shared" si="12"/>
        <v>5.971298506213735</v>
      </c>
      <c r="O27" s="245">
        <f t="shared" si="12"/>
        <v>6.515232248797883</v>
      </c>
      <c r="P27" s="245">
        <f t="shared" si="12"/>
        <v>7.023581540932601</v>
      </c>
      <c r="R27" s="258"/>
    </row>
    <row r="28" spans="2:18" ht="15">
      <c r="B28" s="419"/>
      <c r="C28" s="420">
        <v>1</v>
      </c>
      <c r="D28" s="420">
        <v>1</v>
      </c>
      <c r="E28" s="255">
        <f>C28/D28</f>
        <v>1</v>
      </c>
      <c r="F28" s="256" t="s">
        <v>260</v>
      </c>
      <c r="G28" s="245">
        <f>D28</f>
        <v>1</v>
      </c>
      <c r="H28" s="245">
        <f aca="true" t="shared" si="13" ref="H28:P28">$D28+G28</f>
        <v>2</v>
      </c>
      <c r="I28" s="245">
        <f t="shared" si="13"/>
        <v>3</v>
      </c>
      <c r="J28" s="245">
        <f t="shared" si="13"/>
        <v>4</v>
      </c>
      <c r="K28" s="245">
        <f t="shared" si="13"/>
        <v>5</v>
      </c>
      <c r="L28" s="245">
        <f t="shared" si="13"/>
        <v>6</v>
      </c>
      <c r="M28" s="245">
        <f t="shared" si="13"/>
        <v>7</v>
      </c>
      <c r="N28" s="245">
        <f t="shared" si="13"/>
        <v>8</v>
      </c>
      <c r="O28" s="245">
        <f t="shared" si="13"/>
        <v>9</v>
      </c>
      <c r="P28" s="245">
        <f t="shared" si="13"/>
        <v>10</v>
      </c>
      <c r="R28" s="258">
        <f t="shared" si="5"/>
        <v>1</v>
      </c>
    </row>
    <row r="29" spans="2:18" ht="15">
      <c r="B29" s="419"/>
      <c r="C29" s="420"/>
      <c r="D29" s="420"/>
      <c r="E29" s="255"/>
      <c r="F29" s="256" t="s">
        <v>261</v>
      </c>
      <c r="G29" s="245">
        <f>$D28*G$82</f>
        <v>0.9345794392523364</v>
      </c>
      <c r="H29" s="245">
        <f aca="true" t="shared" si="14" ref="H29:P29">($D28*H$82)+G29</f>
        <v>1.808018167525548</v>
      </c>
      <c r="I29" s="245">
        <f t="shared" si="14"/>
        <v>2.6243160444163998</v>
      </c>
      <c r="J29" s="245">
        <f t="shared" si="14"/>
        <v>3.387211256463925</v>
      </c>
      <c r="K29" s="245">
        <f t="shared" si="14"/>
        <v>4.100197435947593</v>
      </c>
      <c r="L29" s="245">
        <f t="shared" si="14"/>
        <v>4.766539659764105</v>
      </c>
      <c r="M29" s="245">
        <f t="shared" si="14"/>
        <v>5.389289401648696</v>
      </c>
      <c r="N29" s="245">
        <f t="shared" si="14"/>
        <v>5.971298506213735</v>
      </c>
      <c r="O29" s="245">
        <f t="shared" si="14"/>
        <v>6.515232248797883</v>
      </c>
      <c r="P29" s="245">
        <f t="shared" si="14"/>
        <v>7.023581540932601</v>
      </c>
      <c r="R29" s="258"/>
    </row>
    <row r="30" spans="2:18" ht="15">
      <c r="B30" s="419"/>
      <c r="C30" s="420">
        <v>1</v>
      </c>
      <c r="D30" s="420">
        <v>1</v>
      </c>
      <c r="E30" s="255">
        <f>C30/D30</f>
        <v>1</v>
      </c>
      <c r="F30" s="256" t="s">
        <v>260</v>
      </c>
      <c r="G30" s="245">
        <f>D30</f>
        <v>1</v>
      </c>
      <c r="H30" s="245">
        <f aca="true" t="shared" si="15" ref="H30:P30">$D30+G30</f>
        <v>2</v>
      </c>
      <c r="I30" s="245">
        <f t="shared" si="15"/>
        <v>3</v>
      </c>
      <c r="J30" s="245">
        <f t="shared" si="15"/>
        <v>4</v>
      </c>
      <c r="K30" s="245">
        <f t="shared" si="15"/>
        <v>5</v>
      </c>
      <c r="L30" s="245">
        <f t="shared" si="15"/>
        <v>6</v>
      </c>
      <c r="M30" s="245">
        <f t="shared" si="15"/>
        <v>7</v>
      </c>
      <c r="N30" s="245">
        <f t="shared" si="15"/>
        <v>8</v>
      </c>
      <c r="O30" s="245">
        <f t="shared" si="15"/>
        <v>9</v>
      </c>
      <c r="P30" s="245">
        <f t="shared" si="15"/>
        <v>10</v>
      </c>
      <c r="R30" s="258">
        <f t="shared" si="5"/>
        <v>1</v>
      </c>
    </row>
    <row r="31" spans="2:18" ht="15">
      <c r="B31" s="419"/>
      <c r="C31" s="420"/>
      <c r="D31" s="420"/>
      <c r="E31" s="255"/>
      <c r="F31" s="256" t="s">
        <v>261</v>
      </c>
      <c r="G31" s="245">
        <f>$D30*G$82</f>
        <v>0.9345794392523364</v>
      </c>
      <c r="H31" s="245">
        <f aca="true" t="shared" si="16" ref="H31:P31">($D30*H$82)+G31</f>
        <v>1.808018167525548</v>
      </c>
      <c r="I31" s="245">
        <f t="shared" si="16"/>
        <v>2.6243160444163998</v>
      </c>
      <c r="J31" s="245">
        <f t="shared" si="16"/>
        <v>3.387211256463925</v>
      </c>
      <c r="K31" s="245">
        <f t="shared" si="16"/>
        <v>4.100197435947593</v>
      </c>
      <c r="L31" s="245">
        <f t="shared" si="16"/>
        <v>4.766539659764105</v>
      </c>
      <c r="M31" s="245">
        <f t="shared" si="16"/>
        <v>5.389289401648696</v>
      </c>
      <c r="N31" s="245">
        <f t="shared" si="16"/>
        <v>5.971298506213735</v>
      </c>
      <c r="O31" s="245">
        <f t="shared" si="16"/>
        <v>6.515232248797883</v>
      </c>
      <c r="P31" s="245">
        <f t="shared" si="16"/>
        <v>7.023581540932601</v>
      </c>
      <c r="R31" s="258"/>
    </row>
    <row r="32" spans="2:18" ht="15">
      <c r="B32" s="419"/>
      <c r="C32" s="420">
        <v>1</v>
      </c>
      <c r="D32" s="420">
        <v>1</v>
      </c>
      <c r="E32" s="255">
        <f>C32/D32</f>
        <v>1</v>
      </c>
      <c r="F32" s="256" t="s">
        <v>260</v>
      </c>
      <c r="G32" s="245">
        <f>D32</f>
        <v>1</v>
      </c>
      <c r="H32" s="245">
        <f aca="true" t="shared" si="17" ref="H32:P32">$D32+G32</f>
        <v>2</v>
      </c>
      <c r="I32" s="245">
        <f t="shared" si="17"/>
        <v>3</v>
      </c>
      <c r="J32" s="245">
        <f t="shared" si="17"/>
        <v>4</v>
      </c>
      <c r="K32" s="245">
        <f t="shared" si="17"/>
        <v>5</v>
      </c>
      <c r="L32" s="245">
        <f t="shared" si="17"/>
        <v>6</v>
      </c>
      <c r="M32" s="245">
        <f t="shared" si="17"/>
        <v>7</v>
      </c>
      <c r="N32" s="245">
        <f t="shared" si="17"/>
        <v>8</v>
      </c>
      <c r="O32" s="245">
        <f t="shared" si="17"/>
        <v>9</v>
      </c>
      <c r="P32" s="245">
        <f t="shared" si="17"/>
        <v>10</v>
      </c>
      <c r="R32" s="258">
        <f t="shared" si="5"/>
        <v>1</v>
      </c>
    </row>
    <row r="33" spans="2:18" ht="15">
      <c r="B33" s="419"/>
      <c r="C33" s="420"/>
      <c r="D33" s="420"/>
      <c r="E33" s="255"/>
      <c r="F33" s="256" t="s">
        <v>261</v>
      </c>
      <c r="G33" s="245">
        <f>$D32*G$82</f>
        <v>0.9345794392523364</v>
      </c>
      <c r="H33" s="245">
        <f aca="true" t="shared" si="18" ref="H33:P33">($D32*H$82)+G33</f>
        <v>1.808018167525548</v>
      </c>
      <c r="I33" s="245">
        <f t="shared" si="18"/>
        <v>2.6243160444163998</v>
      </c>
      <c r="J33" s="245">
        <f t="shared" si="18"/>
        <v>3.387211256463925</v>
      </c>
      <c r="K33" s="245">
        <f t="shared" si="18"/>
        <v>4.100197435947593</v>
      </c>
      <c r="L33" s="245">
        <f t="shared" si="18"/>
        <v>4.766539659764105</v>
      </c>
      <c r="M33" s="245">
        <f t="shared" si="18"/>
        <v>5.389289401648696</v>
      </c>
      <c r="N33" s="245">
        <f t="shared" si="18"/>
        <v>5.971298506213735</v>
      </c>
      <c r="O33" s="245">
        <f t="shared" si="18"/>
        <v>6.515232248797883</v>
      </c>
      <c r="P33" s="245">
        <f t="shared" si="18"/>
        <v>7.023581540932601</v>
      </c>
      <c r="R33" s="258"/>
    </row>
    <row r="34" spans="2:18" ht="15">
      <c r="B34" s="419"/>
      <c r="C34" s="420">
        <v>1</v>
      </c>
      <c r="D34" s="420">
        <v>1</v>
      </c>
      <c r="E34" s="255">
        <f>C34/D34</f>
        <v>1</v>
      </c>
      <c r="F34" s="256" t="s">
        <v>260</v>
      </c>
      <c r="G34" s="245">
        <f>D34</f>
        <v>1</v>
      </c>
      <c r="H34" s="245">
        <f aca="true" t="shared" si="19" ref="H34:P34">$D34+G34</f>
        <v>2</v>
      </c>
      <c r="I34" s="245">
        <f t="shared" si="19"/>
        <v>3</v>
      </c>
      <c r="J34" s="245">
        <f t="shared" si="19"/>
        <v>4</v>
      </c>
      <c r="K34" s="245">
        <f t="shared" si="19"/>
        <v>5</v>
      </c>
      <c r="L34" s="245">
        <f t="shared" si="19"/>
        <v>6</v>
      </c>
      <c r="M34" s="245">
        <f t="shared" si="19"/>
        <v>7</v>
      </c>
      <c r="N34" s="245">
        <f t="shared" si="19"/>
        <v>8</v>
      </c>
      <c r="O34" s="245">
        <f t="shared" si="19"/>
        <v>9</v>
      </c>
      <c r="P34" s="245">
        <f t="shared" si="19"/>
        <v>10</v>
      </c>
      <c r="R34" s="258">
        <f t="shared" si="5"/>
        <v>1</v>
      </c>
    </row>
    <row r="35" spans="2:18" ht="15">
      <c r="B35" s="419"/>
      <c r="C35" s="420"/>
      <c r="D35" s="420"/>
      <c r="E35" s="255"/>
      <c r="F35" s="256" t="s">
        <v>261</v>
      </c>
      <c r="G35" s="245">
        <f>$D34*G$82</f>
        <v>0.9345794392523364</v>
      </c>
      <c r="H35" s="245">
        <f aca="true" t="shared" si="20" ref="H35:P35">($D34*H$82)+G35</f>
        <v>1.808018167525548</v>
      </c>
      <c r="I35" s="245">
        <f t="shared" si="20"/>
        <v>2.6243160444163998</v>
      </c>
      <c r="J35" s="245">
        <f t="shared" si="20"/>
        <v>3.387211256463925</v>
      </c>
      <c r="K35" s="245">
        <f t="shared" si="20"/>
        <v>4.100197435947593</v>
      </c>
      <c r="L35" s="245">
        <f t="shared" si="20"/>
        <v>4.766539659764105</v>
      </c>
      <c r="M35" s="245">
        <f t="shared" si="20"/>
        <v>5.389289401648696</v>
      </c>
      <c r="N35" s="245">
        <f t="shared" si="20"/>
        <v>5.971298506213735</v>
      </c>
      <c r="O35" s="245">
        <f t="shared" si="20"/>
        <v>6.515232248797883</v>
      </c>
      <c r="P35" s="245">
        <f t="shared" si="20"/>
        <v>7.023581540932601</v>
      </c>
      <c r="R35" s="258"/>
    </row>
    <row r="36" spans="2:18" ht="15">
      <c r="B36" s="419"/>
      <c r="C36" s="420">
        <v>1</v>
      </c>
      <c r="D36" s="420">
        <v>1</v>
      </c>
      <c r="E36" s="255">
        <f>C36/D36</f>
        <v>1</v>
      </c>
      <c r="F36" s="256" t="s">
        <v>260</v>
      </c>
      <c r="G36" s="245">
        <f>D36</f>
        <v>1</v>
      </c>
      <c r="H36" s="245">
        <f aca="true" t="shared" si="21" ref="H36:P36">$D36+G36</f>
        <v>2</v>
      </c>
      <c r="I36" s="245">
        <f t="shared" si="21"/>
        <v>3</v>
      </c>
      <c r="J36" s="245">
        <f t="shared" si="21"/>
        <v>4</v>
      </c>
      <c r="K36" s="245">
        <f t="shared" si="21"/>
        <v>5</v>
      </c>
      <c r="L36" s="245">
        <f t="shared" si="21"/>
        <v>6</v>
      </c>
      <c r="M36" s="245">
        <f t="shared" si="21"/>
        <v>7</v>
      </c>
      <c r="N36" s="245">
        <f t="shared" si="21"/>
        <v>8</v>
      </c>
      <c r="O36" s="245">
        <f t="shared" si="21"/>
        <v>9</v>
      </c>
      <c r="P36" s="245">
        <f t="shared" si="21"/>
        <v>10</v>
      </c>
      <c r="R36" s="258">
        <f t="shared" si="5"/>
        <v>1</v>
      </c>
    </row>
    <row r="37" spans="2:18" ht="15">
      <c r="B37" s="419"/>
      <c r="C37" s="420"/>
      <c r="D37" s="420"/>
      <c r="E37" s="255"/>
      <c r="F37" s="256" t="s">
        <v>261</v>
      </c>
      <c r="G37" s="245">
        <f>$D36*G$82</f>
        <v>0.9345794392523364</v>
      </c>
      <c r="H37" s="245">
        <f aca="true" t="shared" si="22" ref="H37:P37">($D36*H$82)+G37</f>
        <v>1.808018167525548</v>
      </c>
      <c r="I37" s="245">
        <f t="shared" si="22"/>
        <v>2.6243160444163998</v>
      </c>
      <c r="J37" s="245">
        <f t="shared" si="22"/>
        <v>3.387211256463925</v>
      </c>
      <c r="K37" s="245">
        <f t="shared" si="22"/>
        <v>4.100197435947593</v>
      </c>
      <c r="L37" s="245">
        <f t="shared" si="22"/>
        <v>4.766539659764105</v>
      </c>
      <c r="M37" s="245">
        <f t="shared" si="22"/>
        <v>5.389289401648696</v>
      </c>
      <c r="N37" s="245">
        <f t="shared" si="22"/>
        <v>5.971298506213735</v>
      </c>
      <c r="O37" s="245">
        <f t="shared" si="22"/>
        <v>6.515232248797883</v>
      </c>
      <c r="P37" s="245">
        <f t="shared" si="22"/>
        <v>7.023581540932601</v>
      </c>
      <c r="R37" s="258"/>
    </row>
    <row r="38" spans="2:18" ht="15">
      <c r="B38" s="419"/>
      <c r="C38" s="420">
        <v>1</v>
      </c>
      <c r="D38" s="420">
        <v>1</v>
      </c>
      <c r="E38" s="255">
        <f>C38/D38</f>
        <v>1</v>
      </c>
      <c r="F38" s="256" t="s">
        <v>260</v>
      </c>
      <c r="G38" s="245">
        <f>D38</f>
        <v>1</v>
      </c>
      <c r="H38" s="245">
        <f aca="true" t="shared" si="23" ref="H38:P38">$D38+G38</f>
        <v>2</v>
      </c>
      <c r="I38" s="245">
        <f t="shared" si="23"/>
        <v>3</v>
      </c>
      <c r="J38" s="245">
        <f t="shared" si="23"/>
        <v>4</v>
      </c>
      <c r="K38" s="245">
        <f t="shared" si="23"/>
        <v>5</v>
      </c>
      <c r="L38" s="245">
        <f t="shared" si="23"/>
        <v>6</v>
      </c>
      <c r="M38" s="245">
        <f t="shared" si="23"/>
        <v>7</v>
      </c>
      <c r="N38" s="245">
        <f t="shared" si="23"/>
        <v>8</v>
      </c>
      <c r="O38" s="245">
        <f t="shared" si="23"/>
        <v>9</v>
      </c>
      <c r="P38" s="245">
        <f t="shared" si="23"/>
        <v>10</v>
      </c>
      <c r="R38" s="258">
        <f t="shared" si="5"/>
        <v>1</v>
      </c>
    </row>
    <row r="39" spans="2:18" ht="15">
      <c r="B39" s="419"/>
      <c r="C39" s="420"/>
      <c r="D39" s="420"/>
      <c r="E39" s="255"/>
      <c r="F39" s="256" t="s">
        <v>261</v>
      </c>
      <c r="G39" s="245">
        <f>$D38*G$82</f>
        <v>0.9345794392523364</v>
      </c>
      <c r="H39" s="245">
        <f aca="true" t="shared" si="24" ref="H39:P39">($D38*H$82)+G39</f>
        <v>1.808018167525548</v>
      </c>
      <c r="I39" s="245">
        <f t="shared" si="24"/>
        <v>2.6243160444163998</v>
      </c>
      <c r="J39" s="245">
        <f t="shared" si="24"/>
        <v>3.387211256463925</v>
      </c>
      <c r="K39" s="245">
        <f t="shared" si="24"/>
        <v>4.100197435947593</v>
      </c>
      <c r="L39" s="245">
        <f t="shared" si="24"/>
        <v>4.766539659764105</v>
      </c>
      <c r="M39" s="245">
        <f t="shared" si="24"/>
        <v>5.389289401648696</v>
      </c>
      <c r="N39" s="245">
        <f t="shared" si="24"/>
        <v>5.971298506213735</v>
      </c>
      <c r="O39" s="245">
        <f t="shared" si="24"/>
        <v>6.515232248797883</v>
      </c>
      <c r="P39" s="245">
        <f t="shared" si="24"/>
        <v>7.023581540932601</v>
      </c>
      <c r="R39" s="258"/>
    </row>
    <row r="40" spans="2:18" ht="15">
      <c r="B40" s="419"/>
      <c r="C40" s="420">
        <v>1</v>
      </c>
      <c r="D40" s="420">
        <v>1</v>
      </c>
      <c r="E40" s="255">
        <f>C40/D40</f>
        <v>1</v>
      </c>
      <c r="F40" s="256" t="s">
        <v>260</v>
      </c>
      <c r="G40" s="245">
        <f>D40</f>
        <v>1</v>
      </c>
      <c r="H40" s="245">
        <f aca="true" t="shared" si="25" ref="H40:P40">$D40+G40</f>
        <v>2</v>
      </c>
      <c r="I40" s="245">
        <f t="shared" si="25"/>
        <v>3</v>
      </c>
      <c r="J40" s="245">
        <f t="shared" si="25"/>
        <v>4</v>
      </c>
      <c r="K40" s="245">
        <f t="shared" si="25"/>
        <v>5</v>
      </c>
      <c r="L40" s="245">
        <f t="shared" si="25"/>
        <v>6</v>
      </c>
      <c r="M40" s="245">
        <f t="shared" si="25"/>
        <v>7</v>
      </c>
      <c r="N40" s="245">
        <f t="shared" si="25"/>
        <v>8</v>
      </c>
      <c r="O40" s="245">
        <f t="shared" si="25"/>
        <v>9</v>
      </c>
      <c r="P40" s="245">
        <f t="shared" si="25"/>
        <v>10</v>
      </c>
      <c r="R40" s="258">
        <f t="shared" si="5"/>
        <v>1</v>
      </c>
    </row>
    <row r="41" spans="2:18" ht="15">
      <c r="B41" s="419"/>
      <c r="C41" s="420"/>
      <c r="D41" s="420"/>
      <c r="E41" s="255"/>
      <c r="F41" s="256" t="s">
        <v>261</v>
      </c>
      <c r="G41" s="245">
        <f>$D40*G$82</f>
        <v>0.9345794392523364</v>
      </c>
      <c r="H41" s="245">
        <f aca="true" t="shared" si="26" ref="H41:P41">($D40*H$82)+G41</f>
        <v>1.808018167525548</v>
      </c>
      <c r="I41" s="245">
        <f t="shared" si="26"/>
        <v>2.6243160444163998</v>
      </c>
      <c r="J41" s="245">
        <f t="shared" si="26"/>
        <v>3.387211256463925</v>
      </c>
      <c r="K41" s="245">
        <f t="shared" si="26"/>
        <v>4.100197435947593</v>
      </c>
      <c r="L41" s="245">
        <f t="shared" si="26"/>
        <v>4.766539659764105</v>
      </c>
      <c r="M41" s="245">
        <f t="shared" si="26"/>
        <v>5.389289401648696</v>
      </c>
      <c r="N41" s="245">
        <f t="shared" si="26"/>
        <v>5.971298506213735</v>
      </c>
      <c r="O41" s="245">
        <f t="shared" si="26"/>
        <v>6.515232248797883</v>
      </c>
      <c r="P41" s="245">
        <f t="shared" si="26"/>
        <v>7.023581540932601</v>
      </c>
      <c r="R41" s="258"/>
    </row>
    <row r="42" spans="2:18" ht="15">
      <c r="B42" s="419"/>
      <c r="C42" s="420">
        <v>1</v>
      </c>
      <c r="D42" s="420">
        <v>1</v>
      </c>
      <c r="E42" s="255">
        <f>C42/D42</f>
        <v>1</v>
      </c>
      <c r="F42" s="256" t="s">
        <v>260</v>
      </c>
      <c r="G42" s="245">
        <f>D42</f>
        <v>1</v>
      </c>
      <c r="H42" s="245">
        <f aca="true" t="shared" si="27" ref="H42:P42">$D42+G42</f>
        <v>2</v>
      </c>
      <c r="I42" s="245">
        <f t="shared" si="27"/>
        <v>3</v>
      </c>
      <c r="J42" s="245">
        <f t="shared" si="27"/>
        <v>4</v>
      </c>
      <c r="K42" s="245">
        <f t="shared" si="27"/>
        <v>5</v>
      </c>
      <c r="L42" s="245">
        <f t="shared" si="27"/>
        <v>6</v>
      </c>
      <c r="M42" s="245">
        <f t="shared" si="27"/>
        <v>7</v>
      </c>
      <c r="N42" s="245">
        <f t="shared" si="27"/>
        <v>8</v>
      </c>
      <c r="O42" s="245">
        <f t="shared" si="27"/>
        <v>9</v>
      </c>
      <c r="P42" s="245">
        <f t="shared" si="27"/>
        <v>10</v>
      </c>
      <c r="R42" s="258">
        <f t="shared" si="5"/>
        <v>1</v>
      </c>
    </row>
    <row r="43" spans="2:18" ht="15">
      <c r="B43" s="419"/>
      <c r="C43" s="420"/>
      <c r="D43" s="420"/>
      <c r="E43" s="255"/>
      <c r="F43" s="256" t="s">
        <v>261</v>
      </c>
      <c r="G43" s="245">
        <f>$D42*G$82</f>
        <v>0.9345794392523364</v>
      </c>
      <c r="H43" s="245">
        <f aca="true" t="shared" si="28" ref="H43:P43">($D42*H$82)+G43</f>
        <v>1.808018167525548</v>
      </c>
      <c r="I43" s="245">
        <f t="shared" si="28"/>
        <v>2.6243160444163998</v>
      </c>
      <c r="J43" s="245">
        <f t="shared" si="28"/>
        <v>3.387211256463925</v>
      </c>
      <c r="K43" s="245">
        <f t="shared" si="28"/>
        <v>4.100197435947593</v>
      </c>
      <c r="L43" s="245">
        <f t="shared" si="28"/>
        <v>4.766539659764105</v>
      </c>
      <c r="M43" s="245">
        <f t="shared" si="28"/>
        <v>5.389289401648696</v>
      </c>
      <c r="N43" s="245">
        <f t="shared" si="28"/>
        <v>5.971298506213735</v>
      </c>
      <c r="O43" s="245">
        <f t="shared" si="28"/>
        <v>6.515232248797883</v>
      </c>
      <c r="P43" s="245">
        <f t="shared" si="28"/>
        <v>7.023581540932601</v>
      </c>
      <c r="R43" s="258"/>
    </row>
    <row r="44" spans="2:18" ht="15">
      <c r="B44" s="419"/>
      <c r="C44" s="420">
        <v>1</v>
      </c>
      <c r="D44" s="420">
        <v>1</v>
      </c>
      <c r="E44" s="255">
        <f>C44/D44</f>
        <v>1</v>
      </c>
      <c r="F44" s="256" t="s">
        <v>260</v>
      </c>
      <c r="G44" s="245">
        <f>D44</f>
        <v>1</v>
      </c>
      <c r="H44" s="245">
        <f aca="true" t="shared" si="29" ref="H44:P44">$D44+G44</f>
        <v>2</v>
      </c>
      <c r="I44" s="245">
        <f t="shared" si="29"/>
        <v>3</v>
      </c>
      <c r="J44" s="245">
        <f t="shared" si="29"/>
        <v>4</v>
      </c>
      <c r="K44" s="245">
        <f t="shared" si="29"/>
        <v>5</v>
      </c>
      <c r="L44" s="245">
        <f t="shared" si="29"/>
        <v>6</v>
      </c>
      <c r="M44" s="245">
        <f t="shared" si="29"/>
        <v>7</v>
      </c>
      <c r="N44" s="245">
        <f t="shared" si="29"/>
        <v>8</v>
      </c>
      <c r="O44" s="245">
        <f t="shared" si="29"/>
        <v>9</v>
      </c>
      <c r="P44" s="245">
        <f t="shared" si="29"/>
        <v>10</v>
      </c>
      <c r="R44" s="258">
        <f t="shared" si="5"/>
        <v>1</v>
      </c>
    </row>
    <row r="45" spans="2:18" ht="15">
      <c r="B45" s="419"/>
      <c r="C45" s="420"/>
      <c r="D45" s="420"/>
      <c r="E45" s="255"/>
      <c r="F45" s="256" t="s">
        <v>261</v>
      </c>
      <c r="G45" s="245">
        <f>$D44*G$82</f>
        <v>0.9345794392523364</v>
      </c>
      <c r="H45" s="245">
        <f aca="true" t="shared" si="30" ref="H45:P45">($D44*H$82)+G45</f>
        <v>1.808018167525548</v>
      </c>
      <c r="I45" s="245">
        <f t="shared" si="30"/>
        <v>2.6243160444163998</v>
      </c>
      <c r="J45" s="245">
        <f t="shared" si="30"/>
        <v>3.387211256463925</v>
      </c>
      <c r="K45" s="245">
        <f t="shared" si="30"/>
        <v>4.100197435947593</v>
      </c>
      <c r="L45" s="245">
        <f t="shared" si="30"/>
        <v>4.766539659764105</v>
      </c>
      <c r="M45" s="245">
        <f t="shared" si="30"/>
        <v>5.389289401648696</v>
      </c>
      <c r="N45" s="245">
        <f t="shared" si="30"/>
        <v>5.971298506213735</v>
      </c>
      <c r="O45" s="245">
        <f t="shared" si="30"/>
        <v>6.515232248797883</v>
      </c>
      <c r="P45" s="245">
        <f t="shared" si="30"/>
        <v>7.023581540932601</v>
      </c>
      <c r="R45" s="258"/>
    </row>
    <row r="46" spans="2:18" ht="15">
      <c r="B46" s="419"/>
      <c r="C46" s="420">
        <v>1</v>
      </c>
      <c r="D46" s="420">
        <v>1</v>
      </c>
      <c r="E46" s="255">
        <f>C46/D46</f>
        <v>1</v>
      </c>
      <c r="F46" s="256" t="s">
        <v>260</v>
      </c>
      <c r="G46" s="245">
        <f>D46</f>
        <v>1</v>
      </c>
      <c r="H46" s="245">
        <f aca="true" t="shared" si="31" ref="H46:P46">$D46+G46</f>
        <v>2</v>
      </c>
      <c r="I46" s="245">
        <f t="shared" si="31"/>
        <v>3</v>
      </c>
      <c r="J46" s="245">
        <f t="shared" si="31"/>
        <v>4</v>
      </c>
      <c r="K46" s="245">
        <f t="shared" si="31"/>
        <v>5</v>
      </c>
      <c r="L46" s="245">
        <f t="shared" si="31"/>
        <v>6</v>
      </c>
      <c r="M46" s="245">
        <f t="shared" si="31"/>
        <v>7</v>
      </c>
      <c r="N46" s="245">
        <f t="shared" si="31"/>
        <v>8</v>
      </c>
      <c r="O46" s="245">
        <f t="shared" si="31"/>
        <v>9</v>
      </c>
      <c r="P46" s="245">
        <f t="shared" si="31"/>
        <v>10</v>
      </c>
      <c r="R46" s="258">
        <f t="shared" si="5"/>
        <v>1</v>
      </c>
    </row>
    <row r="47" spans="2:18" ht="15">
      <c r="B47" s="419"/>
      <c r="C47" s="420"/>
      <c r="D47" s="420"/>
      <c r="E47" s="255"/>
      <c r="F47" s="256" t="s">
        <v>261</v>
      </c>
      <c r="G47" s="245">
        <f>$D46*G$82</f>
        <v>0.9345794392523364</v>
      </c>
      <c r="H47" s="245">
        <f aca="true" t="shared" si="32" ref="H47:P47">($D46*H$82)+G47</f>
        <v>1.808018167525548</v>
      </c>
      <c r="I47" s="245">
        <f t="shared" si="32"/>
        <v>2.6243160444163998</v>
      </c>
      <c r="J47" s="245">
        <f t="shared" si="32"/>
        <v>3.387211256463925</v>
      </c>
      <c r="K47" s="245">
        <f t="shared" si="32"/>
        <v>4.100197435947593</v>
      </c>
      <c r="L47" s="245">
        <f t="shared" si="32"/>
        <v>4.766539659764105</v>
      </c>
      <c r="M47" s="245">
        <f t="shared" si="32"/>
        <v>5.389289401648696</v>
      </c>
      <c r="N47" s="245">
        <f t="shared" si="32"/>
        <v>5.971298506213735</v>
      </c>
      <c r="O47" s="245">
        <f t="shared" si="32"/>
        <v>6.515232248797883</v>
      </c>
      <c r="P47" s="245">
        <f t="shared" si="32"/>
        <v>7.023581540932601</v>
      </c>
      <c r="R47" s="258"/>
    </row>
    <row r="48" spans="2:18" ht="15">
      <c r="B48" s="419"/>
      <c r="C48" s="420">
        <v>1</v>
      </c>
      <c r="D48" s="420">
        <v>1</v>
      </c>
      <c r="E48" s="255">
        <f>C48/D48</f>
        <v>1</v>
      </c>
      <c r="F48" s="256" t="s">
        <v>260</v>
      </c>
      <c r="G48" s="245">
        <f>D48</f>
        <v>1</v>
      </c>
      <c r="H48" s="245">
        <f aca="true" t="shared" si="33" ref="H48:P48">$D48+G48</f>
        <v>2</v>
      </c>
      <c r="I48" s="245">
        <f t="shared" si="33"/>
        <v>3</v>
      </c>
      <c r="J48" s="245">
        <f t="shared" si="33"/>
        <v>4</v>
      </c>
      <c r="K48" s="245">
        <f t="shared" si="33"/>
        <v>5</v>
      </c>
      <c r="L48" s="245">
        <f t="shared" si="33"/>
        <v>6</v>
      </c>
      <c r="M48" s="245">
        <f t="shared" si="33"/>
        <v>7</v>
      </c>
      <c r="N48" s="245">
        <f t="shared" si="33"/>
        <v>8</v>
      </c>
      <c r="O48" s="245">
        <f t="shared" si="33"/>
        <v>9</v>
      </c>
      <c r="P48" s="245">
        <f t="shared" si="33"/>
        <v>10</v>
      </c>
      <c r="R48" s="258">
        <f t="shared" si="5"/>
        <v>1</v>
      </c>
    </row>
    <row r="49" spans="2:18" ht="15">
      <c r="B49" s="419"/>
      <c r="C49" s="420"/>
      <c r="D49" s="420"/>
      <c r="E49" s="255"/>
      <c r="F49" s="256" t="s">
        <v>261</v>
      </c>
      <c r="G49" s="245">
        <f>$D48*G$82</f>
        <v>0.9345794392523364</v>
      </c>
      <c r="H49" s="245">
        <f aca="true" t="shared" si="34" ref="H49:P49">($D48*H$82)+G49</f>
        <v>1.808018167525548</v>
      </c>
      <c r="I49" s="245">
        <f t="shared" si="34"/>
        <v>2.6243160444163998</v>
      </c>
      <c r="J49" s="245">
        <f t="shared" si="34"/>
        <v>3.387211256463925</v>
      </c>
      <c r="K49" s="245">
        <f t="shared" si="34"/>
        <v>4.100197435947593</v>
      </c>
      <c r="L49" s="245">
        <f t="shared" si="34"/>
        <v>4.766539659764105</v>
      </c>
      <c r="M49" s="245">
        <f t="shared" si="34"/>
        <v>5.389289401648696</v>
      </c>
      <c r="N49" s="245">
        <f t="shared" si="34"/>
        <v>5.971298506213735</v>
      </c>
      <c r="O49" s="245">
        <f t="shared" si="34"/>
        <v>6.515232248797883</v>
      </c>
      <c r="P49" s="245">
        <f t="shared" si="34"/>
        <v>7.023581540932601</v>
      </c>
      <c r="R49" s="258"/>
    </row>
    <row r="50" spans="2:18" ht="15">
      <c r="B50" s="419"/>
      <c r="C50" s="420">
        <v>1</v>
      </c>
      <c r="D50" s="420">
        <v>1</v>
      </c>
      <c r="E50" s="255">
        <f>C50/D50</f>
        <v>1</v>
      </c>
      <c r="F50" s="256" t="s">
        <v>260</v>
      </c>
      <c r="G50" s="245">
        <f>D50</f>
        <v>1</v>
      </c>
      <c r="H50" s="245">
        <f aca="true" t="shared" si="35" ref="H50:P50">$D50+G50</f>
        <v>2</v>
      </c>
      <c r="I50" s="245">
        <f t="shared" si="35"/>
        <v>3</v>
      </c>
      <c r="J50" s="245">
        <f t="shared" si="35"/>
        <v>4</v>
      </c>
      <c r="K50" s="245">
        <f t="shared" si="35"/>
        <v>5</v>
      </c>
      <c r="L50" s="245">
        <f t="shared" si="35"/>
        <v>6</v>
      </c>
      <c r="M50" s="245">
        <f t="shared" si="35"/>
        <v>7</v>
      </c>
      <c r="N50" s="245">
        <f t="shared" si="35"/>
        <v>8</v>
      </c>
      <c r="O50" s="245">
        <f t="shared" si="35"/>
        <v>9</v>
      </c>
      <c r="P50" s="245">
        <f t="shared" si="35"/>
        <v>10</v>
      </c>
      <c r="R50" s="258">
        <f t="shared" si="5"/>
        <v>1</v>
      </c>
    </row>
    <row r="51" spans="2:18" ht="15">
      <c r="B51" s="419"/>
      <c r="C51" s="420"/>
      <c r="D51" s="420"/>
      <c r="E51" s="255"/>
      <c r="F51" s="256" t="s">
        <v>261</v>
      </c>
      <c r="G51" s="245">
        <f>$D50*G$82</f>
        <v>0.9345794392523364</v>
      </c>
      <c r="H51" s="245">
        <f aca="true" t="shared" si="36" ref="H51:P51">($D50*H$82)+G51</f>
        <v>1.808018167525548</v>
      </c>
      <c r="I51" s="245">
        <f t="shared" si="36"/>
        <v>2.6243160444163998</v>
      </c>
      <c r="J51" s="245">
        <f t="shared" si="36"/>
        <v>3.387211256463925</v>
      </c>
      <c r="K51" s="245">
        <f t="shared" si="36"/>
        <v>4.100197435947593</v>
      </c>
      <c r="L51" s="245">
        <f t="shared" si="36"/>
        <v>4.766539659764105</v>
      </c>
      <c r="M51" s="245">
        <f t="shared" si="36"/>
        <v>5.389289401648696</v>
      </c>
      <c r="N51" s="245">
        <f t="shared" si="36"/>
        <v>5.971298506213735</v>
      </c>
      <c r="O51" s="245">
        <f t="shared" si="36"/>
        <v>6.515232248797883</v>
      </c>
      <c r="P51" s="245">
        <f t="shared" si="36"/>
        <v>7.023581540932601</v>
      </c>
      <c r="R51" s="258"/>
    </row>
    <row r="52" spans="2:18" ht="15">
      <c r="B52" s="419"/>
      <c r="C52" s="420">
        <v>1</v>
      </c>
      <c r="D52" s="420">
        <v>1</v>
      </c>
      <c r="E52" s="255">
        <f>C52/D52</f>
        <v>1</v>
      </c>
      <c r="F52" s="256" t="s">
        <v>260</v>
      </c>
      <c r="G52" s="245">
        <f>D52</f>
        <v>1</v>
      </c>
      <c r="H52" s="245">
        <f aca="true" t="shared" si="37" ref="H52:P52">$D52+G52</f>
        <v>2</v>
      </c>
      <c r="I52" s="245">
        <f t="shared" si="37"/>
        <v>3</v>
      </c>
      <c r="J52" s="245">
        <f t="shared" si="37"/>
        <v>4</v>
      </c>
      <c r="K52" s="245">
        <f t="shared" si="37"/>
        <v>5</v>
      </c>
      <c r="L52" s="245">
        <f t="shared" si="37"/>
        <v>6</v>
      </c>
      <c r="M52" s="245">
        <f t="shared" si="37"/>
        <v>7</v>
      </c>
      <c r="N52" s="245">
        <f t="shared" si="37"/>
        <v>8</v>
      </c>
      <c r="O52" s="245">
        <f t="shared" si="37"/>
        <v>9</v>
      </c>
      <c r="P52" s="245">
        <f t="shared" si="37"/>
        <v>10</v>
      </c>
      <c r="R52" s="258">
        <f t="shared" si="5"/>
        <v>1</v>
      </c>
    </row>
    <row r="53" spans="2:18" ht="15">
      <c r="B53" s="419"/>
      <c r="C53" s="420"/>
      <c r="D53" s="420"/>
      <c r="E53" s="255"/>
      <c r="F53" s="256" t="s">
        <v>261</v>
      </c>
      <c r="G53" s="245">
        <f>$D52*G$82</f>
        <v>0.9345794392523364</v>
      </c>
      <c r="H53" s="245">
        <f aca="true" t="shared" si="38" ref="H53:P53">($D52*H$82)+G53</f>
        <v>1.808018167525548</v>
      </c>
      <c r="I53" s="245">
        <f t="shared" si="38"/>
        <v>2.6243160444163998</v>
      </c>
      <c r="J53" s="245">
        <f t="shared" si="38"/>
        <v>3.387211256463925</v>
      </c>
      <c r="K53" s="245">
        <f t="shared" si="38"/>
        <v>4.100197435947593</v>
      </c>
      <c r="L53" s="245">
        <f t="shared" si="38"/>
        <v>4.766539659764105</v>
      </c>
      <c r="M53" s="245">
        <f t="shared" si="38"/>
        <v>5.389289401648696</v>
      </c>
      <c r="N53" s="245">
        <f t="shared" si="38"/>
        <v>5.971298506213735</v>
      </c>
      <c r="O53" s="245">
        <f t="shared" si="38"/>
        <v>6.515232248797883</v>
      </c>
      <c r="P53" s="245">
        <f t="shared" si="38"/>
        <v>7.023581540932601</v>
      </c>
      <c r="R53" s="258"/>
    </row>
    <row r="54" spans="2:18" ht="15">
      <c r="B54" s="419"/>
      <c r="C54" s="420">
        <v>1</v>
      </c>
      <c r="D54" s="420">
        <v>1</v>
      </c>
      <c r="E54" s="255">
        <f>C54/D54</f>
        <v>1</v>
      </c>
      <c r="F54" s="256" t="s">
        <v>260</v>
      </c>
      <c r="G54" s="245">
        <f>D54</f>
        <v>1</v>
      </c>
      <c r="H54" s="245">
        <f aca="true" t="shared" si="39" ref="H54:P54">$D54+G54</f>
        <v>2</v>
      </c>
      <c r="I54" s="245">
        <f t="shared" si="39"/>
        <v>3</v>
      </c>
      <c r="J54" s="245">
        <f t="shared" si="39"/>
        <v>4</v>
      </c>
      <c r="K54" s="245">
        <f t="shared" si="39"/>
        <v>5</v>
      </c>
      <c r="L54" s="245">
        <f t="shared" si="39"/>
        <v>6</v>
      </c>
      <c r="M54" s="245">
        <f t="shared" si="39"/>
        <v>7</v>
      </c>
      <c r="N54" s="245">
        <f t="shared" si="39"/>
        <v>8</v>
      </c>
      <c r="O54" s="245">
        <f t="shared" si="39"/>
        <v>9</v>
      </c>
      <c r="P54" s="245">
        <f t="shared" si="39"/>
        <v>10</v>
      </c>
      <c r="R54" s="258">
        <f t="shared" si="5"/>
        <v>1</v>
      </c>
    </row>
    <row r="55" spans="2:18" ht="15">
      <c r="B55" s="419"/>
      <c r="C55" s="420"/>
      <c r="D55" s="420"/>
      <c r="E55" s="255"/>
      <c r="F55" s="256" t="s">
        <v>261</v>
      </c>
      <c r="G55" s="245">
        <f>$D54*G$82</f>
        <v>0.9345794392523364</v>
      </c>
      <c r="H55" s="245">
        <f aca="true" t="shared" si="40" ref="H55:P55">($D54*H$82)+G55</f>
        <v>1.808018167525548</v>
      </c>
      <c r="I55" s="245">
        <f t="shared" si="40"/>
        <v>2.6243160444163998</v>
      </c>
      <c r="J55" s="245">
        <f t="shared" si="40"/>
        <v>3.387211256463925</v>
      </c>
      <c r="K55" s="245">
        <f t="shared" si="40"/>
        <v>4.100197435947593</v>
      </c>
      <c r="L55" s="245">
        <f t="shared" si="40"/>
        <v>4.766539659764105</v>
      </c>
      <c r="M55" s="245">
        <f t="shared" si="40"/>
        <v>5.389289401648696</v>
      </c>
      <c r="N55" s="245">
        <f t="shared" si="40"/>
        <v>5.971298506213735</v>
      </c>
      <c r="O55" s="245">
        <f t="shared" si="40"/>
        <v>6.515232248797883</v>
      </c>
      <c r="P55" s="245">
        <f t="shared" si="40"/>
        <v>7.023581540932601</v>
      </c>
      <c r="R55" s="258"/>
    </row>
    <row r="56" spans="2:18" ht="15">
      <c r="B56" s="419"/>
      <c r="C56" s="420">
        <v>1</v>
      </c>
      <c r="D56" s="420">
        <v>1</v>
      </c>
      <c r="E56" s="255">
        <f>C56/D56</f>
        <v>1</v>
      </c>
      <c r="F56" s="256" t="s">
        <v>260</v>
      </c>
      <c r="G56" s="245">
        <f>D56</f>
        <v>1</v>
      </c>
      <c r="H56" s="245">
        <f aca="true" t="shared" si="41" ref="H56:P56">$D56+G56</f>
        <v>2</v>
      </c>
      <c r="I56" s="245">
        <f t="shared" si="41"/>
        <v>3</v>
      </c>
      <c r="J56" s="245">
        <f t="shared" si="41"/>
        <v>4</v>
      </c>
      <c r="K56" s="245">
        <f t="shared" si="41"/>
        <v>5</v>
      </c>
      <c r="L56" s="245">
        <f t="shared" si="41"/>
        <v>6</v>
      </c>
      <c r="M56" s="245">
        <f t="shared" si="41"/>
        <v>7</v>
      </c>
      <c r="N56" s="245">
        <f t="shared" si="41"/>
        <v>8</v>
      </c>
      <c r="O56" s="245">
        <f t="shared" si="41"/>
        <v>9</v>
      </c>
      <c r="P56" s="245">
        <f t="shared" si="41"/>
        <v>10</v>
      </c>
      <c r="R56" s="258">
        <f t="shared" si="5"/>
        <v>1</v>
      </c>
    </row>
    <row r="57" spans="2:18" ht="15">
      <c r="B57" s="419"/>
      <c r="C57" s="420"/>
      <c r="D57" s="420"/>
      <c r="E57" s="255"/>
      <c r="F57" s="256" t="s">
        <v>261</v>
      </c>
      <c r="G57" s="245">
        <f>$D56*G$82</f>
        <v>0.9345794392523364</v>
      </c>
      <c r="H57" s="245">
        <f aca="true" t="shared" si="42" ref="H57:P57">($D56*H$82)+G57</f>
        <v>1.808018167525548</v>
      </c>
      <c r="I57" s="245">
        <f t="shared" si="42"/>
        <v>2.6243160444163998</v>
      </c>
      <c r="J57" s="245">
        <f t="shared" si="42"/>
        <v>3.387211256463925</v>
      </c>
      <c r="K57" s="245">
        <f t="shared" si="42"/>
        <v>4.100197435947593</v>
      </c>
      <c r="L57" s="245">
        <f t="shared" si="42"/>
        <v>4.766539659764105</v>
      </c>
      <c r="M57" s="245">
        <f t="shared" si="42"/>
        <v>5.389289401648696</v>
      </c>
      <c r="N57" s="245">
        <f t="shared" si="42"/>
        <v>5.971298506213735</v>
      </c>
      <c r="O57" s="245">
        <f t="shared" si="42"/>
        <v>6.515232248797883</v>
      </c>
      <c r="P57" s="245">
        <f t="shared" si="42"/>
        <v>7.023581540932601</v>
      </c>
      <c r="R57" s="258"/>
    </row>
    <row r="58" spans="2:18" ht="15">
      <c r="B58" s="419"/>
      <c r="C58" s="420">
        <v>1</v>
      </c>
      <c r="D58" s="420">
        <v>1</v>
      </c>
      <c r="E58" s="255">
        <f>C58/D58</f>
        <v>1</v>
      </c>
      <c r="F58" s="256" t="s">
        <v>260</v>
      </c>
      <c r="G58" s="245">
        <f>D58</f>
        <v>1</v>
      </c>
      <c r="H58" s="245">
        <f aca="true" t="shared" si="43" ref="H58:P58">$D58+G58</f>
        <v>2</v>
      </c>
      <c r="I58" s="245">
        <f t="shared" si="43"/>
        <v>3</v>
      </c>
      <c r="J58" s="245">
        <f t="shared" si="43"/>
        <v>4</v>
      </c>
      <c r="K58" s="245">
        <f t="shared" si="43"/>
        <v>5</v>
      </c>
      <c r="L58" s="245">
        <f t="shared" si="43"/>
        <v>6</v>
      </c>
      <c r="M58" s="245">
        <f t="shared" si="43"/>
        <v>7</v>
      </c>
      <c r="N58" s="245">
        <f t="shared" si="43"/>
        <v>8</v>
      </c>
      <c r="O58" s="245">
        <f t="shared" si="43"/>
        <v>9</v>
      </c>
      <c r="P58" s="245">
        <f t="shared" si="43"/>
        <v>10</v>
      </c>
      <c r="R58" s="258">
        <f t="shared" si="5"/>
        <v>1</v>
      </c>
    </row>
    <row r="59" spans="2:18" ht="15">
      <c r="B59" s="419"/>
      <c r="C59" s="420"/>
      <c r="D59" s="420"/>
      <c r="E59" s="255"/>
      <c r="F59" s="256" t="s">
        <v>261</v>
      </c>
      <c r="G59" s="245">
        <f>$D58*G$82</f>
        <v>0.9345794392523364</v>
      </c>
      <c r="H59" s="245">
        <f aca="true" t="shared" si="44" ref="H59:P59">($D58*H$82)+G59</f>
        <v>1.808018167525548</v>
      </c>
      <c r="I59" s="245">
        <f t="shared" si="44"/>
        <v>2.6243160444163998</v>
      </c>
      <c r="J59" s="245">
        <f t="shared" si="44"/>
        <v>3.387211256463925</v>
      </c>
      <c r="K59" s="245">
        <f t="shared" si="44"/>
        <v>4.100197435947593</v>
      </c>
      <c r="L59" s="245">
        <f t="shared" si="44"/>
        <v>4.766539659764105</v>
      </c>
      <c r="M59" s="245">
        <f t="shared" si="44"/>
        <v>5.389289401648696</v>
      </c>
      <c r="N59" s="245">
        <f t="shared" si="44"/>
        <v>5.971298506213735</v>
      </c>
      <c r="O59" s="245">
        <f t="shared" si="44"/>
        <v>6.515232248797883</v>
      </c>
      <c r="P59" s="245">
        <f t="shared" si="44"/>
        <v>7.023581540932601</v>
      </c>
      <c r="R59" s="258"/>
    </row>
    <row r="60" spans="2:18" ht="15">
      <c r="B60" s="419"/>
      <c r="C60" s="420">
        <v>1</v>
      </c>
      <c r="D60" s="420">
        <v>1</v>
      </c>
      <c r="E60" s="255">
        <f>C60/D60</f>
        <v>1</v>
      </c>
      <c r="F60" s="256" t="s">
        <v>260</v>
      </c>
      <c r="G60" s="245">
        <f>D60</f>
        <v>1</v>
      </c>
      <c r="H60" s="245">
        <f aca="true" t="shared" si="45" ref="H60:P60">$D60+G60</f>
        <v>2</v>
      </c>
      <c r="I60" s="245">
        <f t="shared" si="45"/>
        <v>3</v>
      </c>
      <c r="J60" s="245">
        <f t="shared" si="45"/>
        <v>4</v>
      </c>
      <c r="K60" s="245">
        <f t="shared" si="45"/>
        <v>5</v>
      </c>
      <c r="L60" s="245">
        <f t="shared" si="45"/>
        <v>6</v>
      </c>
      <c r="M60" s="245">
        <f t="shared" si="45"/>
        <v>7</v>
      </c>
      <c r="N60" s="245">
        <f t="shared" si="45"/>
        <v>8</v>
      </c>
      <c r="O60" s="245">
        <f t="shared" si="45"/>
        <v>9</v>
      </c>
      <c r="P60" s="245">
        <f t="shared" si="45"/>
        <v>10</v>
      </c>
      <c r="R60" s="258">
        <f t="shared" si="5"/>
        <v>1</v>
      </c>
    </row>
    <row r="61" spans="2:18" ht="15">
      <c r="B61" s="419"/>
      <c r="C61" s="420"/>
      <c r="D61" s="420"/>
      <c r="E61" s="255"/>
      <c r="F61" s="256" t="s">
        <v>261</v>
      </c>
      <c r="G61" s="245">
        <f>$D60*G$82</f>
        <v>0.9345794392523364</v>
      </c>
      <c r="H61" s="245">
        <f aca="true" t="shared" si="46" ref="H61:P61">($D60*H$82)+G61</f>
        <v>1.808018167525548</v>
      </c>
      <c r="I61" s="245">
        <f t="shared" si="46"/>
        <v>2.6243160444163998</v>
      </c>
      <c r="J61" s="245">
        <f t="shared" si="46"/>
        <v>3.387211256463925</v>
      </c>
      <c r="K61" s="245">
        <f t="shared" si="46"/>
        <v>4.100197435947593</v>
      </c>
      <c r="L61" s="245">
        <f t="shared" si="46"/>
        <v>4.766539659764105</v>
      </c>
      <c r="M61" s="245">
        <f t="shared" si="46"/>
        <v>5.389289401648696</v>
      </c>
      <c r="N61" s="245">
        <f t="shared" si="46"/>
        <v>5.971298506213735</v>
      </c>
      <c r="O61" s="245">
        <f t="shared" si="46"/>
        <v>6.515232248797883</v>
      </c>
      <c r="P61" s="245">
        <f t="shared" si="46"/>
        <v>7.023581540932601</v>
      </c>
      <c r="R61" s="258"/>
    </row>
    <row r="62" spans="2:18" ht="15">
      <c r="B62" s="419"/>
      <c r="C62" s="420">
        <v>1</v>
      </c>
      <c r="D62" s="420">
        <v>1</v>
      </c>
      <c r="E62" s="255">
        <f>C62/D62</f>
        <v>1</v>
      </c>
      <c r="F62" s="256" t="s">
        <v>260</v>
      </c>
      <c r="G62" s="245">
        <f>D62</f>
        <v>1</v>
      </c>
      <c r="H62" s="245">
        <f aca="true" t="shared" si="47" ref="H62:P62">$D62+G62</f>
        <v>2</v>
      </c>
      <c r="I62" s="245">
        <f t="shared" si="47"/>
        <v>3</v>
      </c>
      <c r="J62" s="245">
        <f t="shared" si="47"/>
        <v>4</v>
      </c>
      <c r="K62" s="245">
        <f t="shared" si="47"/>
        <v>5</v>
      </c>
      <c r="L62" s="245">
        <f t="shared" si="47"/>
        <v>6</v>
      </c>
      <c r="M62" s="245">
        <f t="shared" si="47"/>
        <v>7</v>
      </c>
      <c r="N62" s="245">
        <f t="shared" si="47"/>
        <v>8</v>
      </c>
      <c r="O62" s="245">
        <f t="shared" si="47"/>
        <v>9</v>
      </c>
      <c r="P62" s="245">
        <f t="shared" si="47"/>
        <v>10</v>
      </c>
      <c r="R62" s="258">
        <f t="shared" si="5"/>
        <v>1</v>
      </c>
    </row>
    <row r="63" spans="2:18" ht="15">
      <c r="B63" s="419"/>
      <c r="C63" s="420"/>
      <c r="D63" s="420"/>
      <c r="E63" s="255"/>
      <c r="F63" s="256" t="s">
        <v>261</v>
      </c>
      <c r="G63" s="245">
        <f>$D62*G$82</f>
        <v>0.9345794392523364</v>
      </c>
      <c r="H63" s="245">
        <f aca="true" t="shared" si="48" ref="H63:P63">($D62*H$82)+G63</f>
        <v>1.808018167525548</v>
      </c>
      <c r="I63" s="245">
        <f t="shared" si="48"/>
        <v>2.6243160444163998</v>
      </c>
      <c r="J63" s="245">
        <f t="shared" si="48"/>
        <v>3.387211256463925</v>
      </c>
      <c r="K63" s="245">
        <f t="shared" si="48"/>
        <v>4.100197435947593</v>
      </c>
      <c r="L63" s="245">
        <f t="shared" si="48"/>
        <v>4.766539659764105</v>
      </c>
      <c r="M63" s="245">
        <f t="shared" si="48"/>
        <v>5.389289401648696</v>
      </c>
      <c r="N63" s="245">
        <f t="shared" si="48"/>
        <v>5.971298506213735</v>
      </c>
      <c r="O63" s="245">
        <f t="shared" si="48"/>
        <v>6.515232248797883</v>
      </c>
      <c r="P63" s="245">
        <f t="shared" si="48"/>
        <v>7.023581540932601</v>
      </c>
      <c r="R63" s="258"/>
    </row>
    <row r="64" spans="2:18" ht="15">
      <c r="B64" s="419"/>
      <c r="C64" s="420">
        <v>1</v>
      </c>
      <c r="D64" s="420">
        <v>1</v>
      </c>
      <c r="E64" s="255">
        <f>C64/D64</f>
        <v>1</v>
      </c>
      <c r="F64" s="256" t="s">
        <v>260</v>
      </c>
      <c r="G64" s="245">
        <f>D64</f>
        <v>1</v>
      </c>
      <c r="H64" s="245">
        <f aca="true" t="shared" si="49" ref="H64:P64">$D64+G64</f>
        <v>2</v>
      </c>
      <c r="I64" s="245">
        <f t="shared" si="49"/>
        <v>3</v>
      </c>
      <c r="J64" s="245">
        <f t="shared" si="49"/>
        <v>4</v>
      </c>
      <c r="K64" s="245">
        <f t="shared" si="49"/>
        <v>5</v>
      </c>
      <c r="L64" s="245">
        <f t="shared" si="49"/>
        <v>6</v>
      </c>
      <c r="M64" s="245">
        <f t="shared" si="49"/>
        <v>7</v>
      </c>
      <c r="N64" s="245">
        <f t="shared" si="49"/>
        <v>8</v>
      </c>
      <c r="O64" s="245">
        <f t="shared" si="49"/>
        <v>9</v>
      </c>
      <c r="P64" s="245">
        <f t="shared" si="49"/>
        <v>10</v>
      </c>
      <c r="R64" s="258">
        <f t="shared" si="5"/>
        <v>1</v>
      </c>
    </row>
    <row r="65" spans="2:18" ht="15">
      <c r="B65" s="419"/>
      <c r="C65" s="420"/>
      <c r="D65" s="420"/>
      <c r="E65" s="255"/>
      <c r="F65" s="256" t="s">
        <v>261</v>
      </c>
      <c r="G65" s="245">
        <f>$D64*G$82</f>
        <v>0.9345794392523364</v>
      </c>
      <c r="H65" s="245">
        <f aca="true" t="shared" si="50" ref="H65:P65">($D64*H$82)+G65</f>
        <v>1.808018167525548</v>
      </c>
      <c r="I65" s="245">
        <f t="shared" si="50"/>
        <v>2.6243160444163998</v>
      </c>
      <c r="J65" s="245">
        <f t="shared" si="50"/>
        <v>3.387211256463925</v>
      </c>
      <c r="K65" s="245">
        <f t="shared" si="50"/>
        <v>4.100197435947593</v>
      </c>
      <c r="L65" s="245">
        <f t="shared" si="50"/>
        <v>4.766539659764105</v>
      </c>
      <c r="M65" s="245">
        <f t="shared" si="50"/>
        <v>5.389289401648696</v>
      </c>
      <c r="N65" s="245">
        <f t="shared" si="50"/>
        <v>5.971298506213735</v>
      </c>
      <c r="O65" s="245">
        <f t="shared" si="50"/>
        <v>6.515232248797883</v>
      </c>
      <c r="P65" s="245">
        <f t="shared" si="50"/>
        <v>7.023581540932601</v>
      </c>
      <c r="R65" s="258"/>
    </row>
    <row r="66" spans="2:18" ht="15">
      <c r="B66" s="419"/>
      <c r="C66" s="420">
        <v>1</v>
      </c>
      <c r="D66" s="420">
        <v>1</v>
      </c>
      <c r="E66" s="255">
        <f>C66/D66</f>
        <v>1</v>
      </c>
      <c r="F66" s="256" t="s">
        <v>260</v>
      </c>
      <c r="G66" s="245">
        <f>D66</f>
        <v>1</v>
      </c>
      <c r="H66" s="245">
        <f aca="true" t="shared" si="51" ref="H66:P66">$D66+G66</f>
        <v>2</v>
      </c>
      <c r="I66" s="245">
        <f t="shared" si="51"/>
        <v>3</v>
      </c>
      <c r="J66" s="245">
        <f t="shared" si="51"/>
        <v>4</v>
      </c>
      <c r="K66" s="245">
        <f t="shared" si="51"/>
        <v>5</v>
      </c>
      <c r="L66" s="245">
        <f t="shared" si="51"/>
        <v>6</v>
      </c>
      <c r="M66" s="245">
        <f t="shared" si="51"/>
        <v>7</v>
      </c>
      <c r="N66" s="245">
        <f t="shared" si="51"/>
        <v>8</v>
      </c>
      <c r="O66" s="245">
        <f t="shared" si="51"/>
        <v>9</v>
      </c>
      <c r="P66" s="245">
        <f t="shared" si="51"/>
        <v>10</v>
      </c>
      <c r="R66" s="258">
        <f t="shared" si="5"/>
        <v>1</v>
      </c>
    </row>
    <row r="67" spans="2:18" ht="15">
      <c r="B67" s="419"/>
      <c r="C67" s="420"/>
      <c r="D67" s="420"/>
      <c r="E67" s="255"/>
      <c r="F67" s="256" t="s">
        <v>261</v>
      </c>
      <c r="G67" s="245">
        <f>$D66*G$82</f>
        <v>0.9345794392523364</v>
      </c>
      <c r="H67" s="245">
        <f aca="true" t="shared" si="52" ref="H67:P67">($D66*H$82)+G67</f>
        <v>1.808018167525548</v>
      </c>
      <c r="I67" s="245">
        <f t="shared" si="52"/>
        <v>2.6243160444163998</v>
      </c>
      <c r="J67" s="245">
        <f t="shared" si="52"/>
        <v>3.387211256463925</v>
      </c>
      <c r="K67" s="245">
        <f t="shared" si="52"/>
        <v>4.100197435947593</v>
      </c>
      <c r="L67" s="245">
        <f t="shared" si="52"/>
        <v>4.766539659764105</v>
      </c>
      <c r="M67" s="245">
        <f t="shared" si="52"/>
        <v>5.389289401648696</v>
      </c>
      <c r="N67" s="245">
        <f t="shared" si="52"/>
        <v>5.971298506213735</v>
      </c>
      <c r="O67" s="245">
        <f t="shared" si="52"/>
        <v>6.515232248797883</v>
      </c>
      <c r="P67" s="245">
        <f t="shared" si="52"/>
        <v>7.023581540932601</v>
      </c>
      <c r="R67" s="258"/>
    </row>
    <row r="68" spans="2:18" ht="15">
      <c r="B68" s="419"/>
      <c r="C68" s="420">
        <v>1</v>
      </c>
      <c r="D68" s="420">
        <v>1</v>
      </c>
      <c r="E68" s="255">
        <f>C68/D68</f>
        <v>1</v>
      </c>
      <c r="F68" s="256" t="s">
        <v>260</v>
      </c>
      <c r="G68" s="245">
        <f>D68</f>
        <v>1</v>
      </c>
      <c r="H68" s="245">
        <f aca="true" t="shared" si="53" ref="H68:P68">$D68+G68</f>
        <v>2</v>
      </c>
      <c r="I68" s="245">
        <f t="shared" si="53"/>
        <v>3</v>
      </c>
      <c r="J68" s="245">
        <f t="shared" si="53"/>
        <v>4</v>
      </c>
      <c r="K68" s="245">
        <f t="shared" si="53"/>
        <v>5</v>
      </c>
      <c r="L68" s="245">
        <f t="shared" si="53"/>
        <v>6</v>
      </c>
      <c r="M68" s="245">
        <f t="shared" si="53"/>
        <v>7</v>
      </c>
      <c r="N68" s="245">
        <f t="shared" si="53"/>
        <v>8</v>
      </c>
      <c r="O68" s="245">
        <f t="shared" si="53"/>
        <v>9</v>
      </c>
      <c r="P68" s="245">
        <f t="shared" si="53"/>
        <v>10</v>
      </c>
      <c r="R68" s="258">
        <f t="shared" si="5"/>
        <v>1</v>
      </c>
    </row>
    <row r="69" spans="2:18" ht="15">
      <c r="B69" s="419"/>
      <c r="C69" s="420"/>
      <c r="D69" s="420"/>
      <c r="E69" s="255"/>
      <c r="F69" s="256" t="s">
        <v>261</v>
      </c>
      <c r="G69" s="245">
        <f>$D68*G$82</f>
        <v>0.9345794392523364</v>
      </c>
      <c r="H69" s="245">
        <f aca="true" t="shared" si="54" ref="H69:P69">($D68*H$82)+G69</f>
        <v>1.808018167525548</v>
      </c>
      <c r="I69" s="245">
        <f t="shared" si="54"/>
        <v>2.6243160444163998</v>
      </c>
      <c r="J69" s="245">
        <f t="shared" si="54"/>
        <v>3.387211256463925</v>
      </c>
      <c r="K69" s="245">
        <f t="shared" si="54"/>
        <v>4.100197435947593</v>
      </c>
      <c r="L69" s="245">
        <f t="shared" si="54"/>
        <v>4.766539659764105</v>
      </c>
      <c r="M69" s="245">
        <f t="shared" si="54"/>
        <v>5.389289401648696</v>
      </c>
      <c r="N69" s="245">
        <f t="shared" si="54"/>
        <v>5.971298506213735</v>
      </c>
      <c r="O69" s="245">
        <f t="shared" si="54"/>
        <v>6.515232248797883</v>
      </c>
      <c r="P69" s="245">
        <f t="shared" si="54"/>
        <v>7.023581540932601</v>
      </c>
      <c r="R69" s="258"/>
    </row>
    <row r="70" spans="2:18" ht="15">
      <c r="B70" s="419"/>
      <c r="C70" s="420">
        <v>1</v>
      </c>
      <c r="D70" s="420">
        <v>1</v>
      </c>
      <c r="E70" s="255">
        <f>C70/D70</f>
        <v>1</v>
      </c>
      <c r="F70" s="256" t="s">
        <v>260</v>
      </c>
      <c r="G70" s="245">
        <f>D70</f>
        <v>1</v>
      </c>
      <c r="H70" s="245">
        <f aca="true" t="shared" si="55" ref="H70:P70">$D70+G70</f>
        <v>2</v>
      </c>
      <c r="I70" s="245">
        <f t="shared" si="55"/>
        <v>3</v>
      </c>
      <c r="J70" s="245">
        <f t="shared" si="55"/>
        <v>4</v>
      </c>
      <c r="K70" s="245">
        <f t="shared" si="55"/>
        <v>5</v>
      </c>
      <c r="L70" s="245">
        <f t="shared" si="55"/>
        <v>6</v>
      </c>
      <c r="M70" s="245">
        <f t="shared" si="55"/>
        <v>7</v>
      </c>
      <c r="N70" s="245">
        <f t="shared" si="55"/>
        <v>8</v>
      </c>
      <c r="O70" s="245">
        <f t="shared" si="55"/>
        <v>9</v>
      </c>
      <c r="P70" s="245">
        <f t="shared" si="55"/>
        <v>10</v>
      </c>
      <c r="R70" s="258">
        <f t="shared" si="5"/>
        <v>1</v>
      </c>
    </row>
    <row r="71" spans="2:18" ht="15">
      <c r="B71" s="419"/>
      <c r="C71" s="420"/>
      <c r="D71" s="420"/>
      <c r="E71" s="255"/>
      <c r="F71" s="256" t="s">
        <v>261</v>
      </c>
      <c r="G71" s="245">
        <f>$D70*G$82</f>
        <v>0.9345794392523364</v>
      </c>
      <c r="H71" s="245">
        <f aca="true" t="shared" si="56" ref="H71:P71">($D70*H$82)+G71</f>
        <v>1.808018167525548</v>
      </c>
      <c r="I71" s="245">
        <f t="shared" si="56"/>
        <v>2.6243160444163998</v>
      </c>
      <c r="J71" s="245">
        <f t="shared" si="56"/>
        <v>3.387211256463925</v>
      </c>
      <c r="K71" s="245">
        <f t="shared" si="56"/>
        <v>4.100197435947593</v>
      </c>
      <c r="L71" s="245">
        <f t="shared" si="56"/>
        <v>4.766539659764105</v>
      </c>
      <c r="M71" s="245">
        <f t="shared" si="56"/>
        <v>5.389289401648696</v>
      </c>
      <c r="N71" s="245">
        <f t="shared" si="56"/>
        <v>5.971298506213735</v>
      </c>
      <c r="O71" s="245">
        <f t="shared" si="56"/>
        <v>6.515232248797883</v>
      </c>
      <c r="P71" s="245">
        <f t="shared" si="56"/>
        <v>7.023581540932601</v>
      </c>
      <c r="R71" s="258"/>
    </row>
    <row r="72" spans="2:18" ht="15">
      <c r="B72" s="419"/>
      <c r="C72" s="420">
        <v>1</v>
      </c>
      <c r="D72" s="420">
        <v>1</v>
      </c>
      <c r="E72" s="255">
        <f>C72/D72</f>
        <v>1</v>
      </c>
      <c r="F72" s="256" t="s">
        <v>260</v>
      </c>
      <c r="G72" s="245">
        <f>D72</f>
        <v>1</v>
      </c>
      <c r="H72" s="245">
        <f aca="true" t="shared" si="57" ref="H72:P72">$D72+G72</f>
        <v>2</v>
      </c>
      <c r="I72" s="245">
        <f t="shared" si="57"/>
        <v>3</v>
      </c>
      <c r="J72" s="245">
        <f t="shared" si="57"/>
        <v>4</v>
      </c>
      <c r="K72" s="245">
        <f t="shared" si="57"/>
        <v>5</v>
      </c>
      <c r="L72" s="245">
        <f t="shared" si="57"/>
        <v>6</v>
      </c>
      <c r="M72" s="245">
        <f t="shared" si="57"/>
        <v>7</v>
      </c>
      <c r="N72" s="245">
        <f t="shared" si="57"/>
        <v>8</v>
      </c>
      <c r="O72" s="245">
        <f t="shared" si="57"/>
        <v>9</v>
      </c>
      <c r="P72" s="245">
        <f t="shared" si="57"/>
        <v>10</v>
      </c>
      <c r="R72" s="258">
        <f t="shared" si="5"/>
        <v>1</v>
      </c>
    </row>
    <row r="73" spans="2:18" ht="15">
      <c r="B73" s="419"/>
      <c r="C73" s="420"/>
      <c r="D73" s="420"/>
      <c r="E73" s="255"/>
      <c r="F73" s="256" t="s">
        <v>261</v>
      </c>
      <c r="G73" s="245">
        <f>$D72*G$82</f>
        <v>0.9345794392523364</v>
      </c>
      <c r="H73" s="245">
        <f aca="true" t="shared" si="58" ref="H73:P73">($D72*H$82)+G73</f>
        <v>1.808018167525548</v>
      </c>
      <c r="I73" s="245">
        <f t="shared" si="58"/>
        <v>2.6243160444163998</v>
      </c>
      <c r="J73" s="245">
        <f t="shared" si="58"/>
        <v>3.387211256463925</v>
      </c>
      <c r="K73" s="245">
        <f t="shared" si="58"/>
        <v>4.100197435947593</v>
      </c>
      <c r="L73" s="245">
        <f t="shared" si="58"/>
        <v>4.766539659764105</v>
      </c>
      <c r="M73" s="245">
        <f t="shared" si="58"/>
        <v>5.389289401648696</v>
      </c>
      <c r="N73" s="245">
        <f t="shared" si="58"/>
        <v>5.971298506213735</v>
      </c>
      <c r="O73" s="245">
        <f t="shared" si="58"/>
        <v>6.515232248797883</v>
      </c>
      <c r="P73" s="245">
        <f t="shared" si="58"/>
        <v>7.023581540932601</v>
      </c>
      <c r="R73" s="258"/>
    </row>
    <row r="74" spans="2:18" ht="15">
      <c r="B74" s="419"/>
      <c r="C74" s="420">
        <v>1</v>
      </c>
      <c r="D74" s="420">
        <v>1</v>
      </c>
      <c r="E74" s="255">
        <f>C74/D74</f>
        <v>1</v>
      </c>
      <c r="F74" s="256" t="s">
        <v>260</v>
      </c>
      <c r="G74" s="245">
        <f>D74</f>
        <v>1</v>
      </c>
      <c r="H74" s="245">
        <f aca="true" t="shared" si="59" ref="H74:P74">$D74+G74</f>
        <v>2</v>
      </c>
      <c r="I74" s="245">
        <f t="shared" si="59"/>
        <v>3</v>
      </c>
      <c r="J74" s="245">
        <f t="shared" si="59"/>
        <v>4</v>
      </c>
      <c r="K74" s="245">
        <f t="shared" si="59"/>
        <v>5</v>
      </c>
      <c r="L74" s="245">
        <f t="shared" si="59"/>
        <v>6</v>
      </c>
      <c r="M74" s="245">
        <f t="shared" si="59"/>
        <v>7</v>
      </c>
      <c r="N74" s="245">
        <f t="shared" si="59"/>
        <v>8</v>
      </c>
      <c r="O74" s="245">
        <f t="shared" si="59"/>
        <v>9</v>
      </c>
      <c r="P74" s="245">
        <f t="shared" si="59"/>
        <v>10</v>
      </c>
      <c r="R74" s="258">
        <f t="shared" si="5"/>
        <v>1</v>
      </c>
    </row>
    <row r="75" spans="2:18" ht="15">
      <c r="B75" s="419"/>
      <c r="C75" s="420"/>
      <c r="D75" s="420"/>
      <c r="E75" s="255"/>
      <c r="F75" s="256" t="s">
        <v>261</v>
      </c>
      <c r="G75" s="245">
        <f>$D74*G$82</f>
        <v>0.9345794392523364</v>
      </c>
      <c r="H75" s="245">
        <f aca="true" t="shared" si="60" ref="H75:P75">($D74*H$82)+G75</f>
        <v>1.808018167525548</v>
      </c>
      <c r="I75" s="245">
        <f t="shared" si="60"/>
        <v>2.6243160444163998</v>
      </c>
      <c r="J75" s="245">
        <f t="shared" si="60"/>
        <v>3.387211256463925</v>
      </c>
      <c r="K75" s="245">
        <f t="shared" si="60"/>
        <v>4.100197435947593</v>
      </c>
      <c r="L75" s="245">
        <f t="shared" si="60"/>
        <v>4.766539659764105</v>
      </c>
      <c r="M75" s="245">
        <f t="shared" si="60"/>
        <v>5.389289401648696</v>
      </c>
      <c r="N75" s="245">
        <f t="shared" si="60"/>
        <v>5.971298506213735</v>
      </c>
      <c r="O75" s="245">
        <f t="shared" si="60"/>
        <v>6.515232248797883</v>
      </c>
      <c r="P75" s="245">
        <f t="shared" si="60"/>
        <v>7.023581540932601</v>
      </c>
      <c r="R75" s="258"/>
    </row>
    <row r="76" spans="2:18" ht="15">
      <c r="B76" s="419"/>
      <c r="C76" s="420">
        <v>1</v>
      </c>
      <c r="D76" s="420">
        <v>1</v>
      </c>
      <c r="E76" s="255">
        <f>C76/D76</f>
        <v>1</v>
      </c>
      <c r="F76" s="256" t="s">
        <v>260</v>
      </c>
      <c r="G76" s="245">
        <f>D76</f>
        <v>1</v>
      </c>
      <c r="H76" s="245">
        <f aca="true" t="shared" si="61" ref="H76:P76">$D76+G76</f>
        <v>2</v>
      </c>
      <c r="I76" s="245">
        <f t="shared" si="61"/>
        <v>3</v>
      </c>
      <c r="J76" s="245">
        <f t="shared" si="61"/>
        <v>4</v>
      </c>
      <c r="K76" s="245">
        <f t="shared" si="61"/>
        <v>5</v>
      </c>
      <c r="L76" s="245">
        <f t="shared" si="61"/>
        <v>6</v>
      </c>
      <c r="M76" s="245">
        <f t="shared" si="61"/>
        <v>7</v>
      </c>
      <c r="N76" s="245">
        <f t="shared" si="61"/>
        <v>8</v>
      </c>
      <c r="O76" s="245">
        <f t="shared" si="61"/>
        <v>9</v>
      </c>
      <c r="P76" s="245">
        <f t="shared" si="61"/>
        <v>10</v>
      </c>
      <c r="R76" s="258">
        <f t="shared" si="5"/>
        <v>1</v>
      </c>
    </row>
    <row r="77" spans="2:18" ht="15">
      <c r="B77" s="419"/>
      <c r="C77" s="420"/>
      <c r="D77" s="420"/>
      <c r="E77" s="255"/>
      <c r="F77" s="256" t="s">
        <v>261</v>
      </c>
      <c r="G77" s="245">
        <f>$D76*G$82</f>
        <v>0.9345794392523364</v>
      </c>
      <c r="H77" s="245">
        <f aca="true" t="shared" si="62" ref="H77:P77">($D76*H$82)+G77</f>
        <v>1.808018167525548</v>
      </c>
      <c r="I77" s="245">
        <f t="shared" si="62"/>
        <v>2.6243160444163998</v>
      </c>
      <c r="J77" s="245">
        <f t="shared" si="62"/>
        <v>3.387211256463925</v>
      </c>
      <c r="K77" s="245">
        <f t="shared" si="62"/>
        <v>4.100197435947593</v>
      </c>
      <c r="L77" s="245">
        <f t="shared" si="62"/>
        <v>4.766539659764105</v>
      </c>
      <c r="M77" s="245">
        <f t="shared" si="62"/>
        <v>5.389289401648696</v>
      </c>
      <c r="N77" s="245">
        <f t="shared" si="62"/>
        <v>5.971298506213735</v>
      </c>
      <c r="O77" s="245">
        <f t="shared" si="62"/>
        <v>6.515232248797883</v>
      </c>
      <c r="P77" s="245">
        <f t="shared" si="62"/>
        <v>7.023581540932601</v>
      </c>
      <c r="R77" s="258"/>
    </row>
    <row r="78" spans="2:18" ht="15">
      <c r="B78" s="419"/>
      <c r="C78" s="420">
        <v>1</v>
      </c>
      <c r="D78" s="420">
        <v>1</v>
      </c>
      <c r="E78" s="255">
        <f>C78/D78</f>
        <v>1</v>
      </c>
      <c r="F78" s="256" t="s">
        <v>260</v>
      </c>
      <c r="G78" s="245">
        <f>D78</f>
        <v>1</v>
      </c>
      <c r="H78" s="245">
        <f aca="true" t="shared" si="63" ref="H78:P78">$D78+G78</f>
        <v>2</v>
      </c>
      <c r="I78" s="245">
        <f t="shared" si="63"/>
        <v>3</v>
      </c>
      <c r="J78" s="245">
        <f t="shared" si="63"/>
        <v>4</v>
      </c>
      <c r="K78" s="245">
        <f t="shared" si="63"/>
        <v>5</v>
      </c>
      <c r="L78" s="245">
        <f t="shared" si="63"/>
        <v>6</v>
      </c>
      <c r="M78" s="245">
        <f t="shared" si="63"/>
        <v>7</v>
      </c>
      <c r="N78" s="245">
        <f t="shared" si="63"/>
        <v>8</v>
      </c>
      <c r="O78" s="245">
        <f t="shared" si="63"/>
        <v>9</v>
      </c>
      <c r="P78" s="245">
        <f t="shared" si="63"/>
        <v>10</v>
      </c>
      <c r="R78" s="258">
        <f t="shared" si="5"/>
        <v>1</v>
      </c>
    </row>
    <row r="79" spans="2:18" ht="15">
      <c r="B79" s="419"/>
      <c r="C79" s="420"/>
      <c r="D79" s="420"/>
      <c r="E79" s="255"/>
      <c r="F79" s="256" t="s">
        <v>261</v>
      </c>
      <c r="G79" s="245">
        <f>$D78*G$82</f>
        <v>0.9345794392523364</v>
      </c>
      <c r="H79" s="245">
        <f aca="true" t="shared" si="64" ref="H79:P79">($D78*H$82)+G79</f>
        <v>1.808018167525548</v>
      </c>
      <c r="I79" s="245">
        <f t="shared" si="64"/>
        <v>2.6243160444163998</v>
      </c>
      <c r="J79" s="245">
        <f t="shared" si="64"/>
        <v>3.387211256463925</v>
      </c>
      <c r="K79" s="245">
        <f t="shared" si="64"/>
        <v>4.100197435947593</v>
      </c>
      <c r="L79" s="245">
        <f t="shared" si="64"/>
        <v>4.766539659764105</v>
      </c>
      <c r="M79" s="245">
        <f t="shared" si="64"/>
        <v>5.389289401648696</v>
      </c>
      <c r="N79" s="245">
        <f t="shared" si="64"/>
        <v>5.971298506213735</v>
      </c>
      <c r="O79" s="245">
        <f t="shared" si="64"/>
        <v>6.515232248797883</v>
      </c>
      <c r="P79" s="245">
        <f t="shared" si="64"/>
        <v>7.023581540932601</v>
      </c>
      <c r="R79" s="258"/>
    </row>
    <row r="80" spans="2:18" ht="15">
      <c r="B80" s="419"/>
      <c r="C80" s="420">
        <v>1</v>
      </c>
      <c r="D80" s="420">
        <v>1</v>
      </c>
      <c r="E80" s="255">
        <f>C80/D80</f>
        <v>1</v>
      </c>
      <c r="F80" s="256" t="s">
        <v>260</v>
      </c>
      <c r="G80" s="245">
        <f>D80</f>
        <v>1</v>
      </c>
      <c r="H80" s="245">
        <f aca="true" t="shared" si="65" ref="H80:P80">$D80+G80</f>
        <v>2</v>
      </c>
      <c r="I80" s="245">
        <f t="shared" si="65"/>
        <v>3</v>
      </c>
      <c r="J80" s="245">
        <f t="shared" si="65"/>
        <v>4</v>
      </c>
      <c r="K80" s="245">
        <f t="shared" si="65"/>
        <v>5</v>
      </c>
      <c r="L80" s="245">
        <f t="shared" si="65"/>
        <v>6</v>
      </c>
      <c r="M80" s="245">
        <f t="shared" si="65"/>
        <v>7</v>
      </c>
      <c r="N80" s="245">
        <f t="shared" si="65"/>
        <v>8</v>
      </c>
      <c r="O80" s="245">
        <f t="shared" si="65"/>
        <v>9</v>
      </c>
      <c r="P80" s="245">
        <f t="shared" si="65"/>
        <v>10</v>
      </c>
      <c r="R80" s="258">
        <f t="shared" si="5"/>
        <v>1</v>
      </c>
    </row>
    <row r="81" spans="2:18" ht="15">
      <c r="B81" s="419"/>
      <c r="C81" s="420"/>
      <c r="D81" s="420"/>
      <c r="E81" s="255"/>
      <c r="F81" s="256" t="s">
        <v>261</v>
      </c>
      <c r="G81" s="245">
        <f>$D80*G$82</f>
        <v>0.9345794392523364</v>
      </c>
      <c r="H81" s="245">
        <f aca="true" t="shared" si="66" ref="H81:P81">($D80*H$82)+G81</f>
        <v>1.808018167525548</v>
      </c>
      <c r="I81" s="245">
        <f t="shared" si="66"/>
        <v>2.6243160444163998</v>
      </c>
      <c r="J81" s="245">
        <f t="shared" si="66"/>
        <v>3.387211256463925</v>
      </c>
      <c r="K81" s="245">
        <f t="shared" si="66"/>
        <v>4.100197435947593</v>
      </c>
      <c r="L81" s="245">
        <f t="shared" si="66"/>
        <v>4.766539659764105</v>
      </c>
      <c r="M81" s="245">
        <f t="shared" si="66"/>
        <v>5.389289401648696</v>
      </c>
      <c r="N81" s="245">
        <f t="shared" si="66"/>
        <v>5.971298506213735</v>
      </c>
      <c r="O81" s="245">
        <f t="shared" si="66"/>
        <v>6.515232248797883</v>
      </c>
      <c r="P81" s="245">
        <f t="shared" si="66"/>
        <v>7.023581540932601</v>
      </c>
      <c r="R81" s="259"/>
    </row>
    <row r="82" spans="4:16" ht="15">
      <c r="D82" s="209" t="s">
        <v>104</v>
      </c>
      <c r="E82" s="57"/>
      <c r="F82" s="209"/>
      <c r="G82" s="260">
        <f aca="true" t="shared" si="67" ref="G82:P82">1/((1+$C$11)^G12)</f>
        <v>0.9345794392523364</v>
      </c>
      <c r="H82" s="260">
        <f t="shared" si="67"/>
        <v>0.8734387282732116</v>
      </c>
      <c r="I82" s="260">
        <f t="shared" si="67"/>
        <v>0.8162978768908519</v>
      </c>
      <c r="J82" s="260">
        <f t="shared" si="67"/>
        <v>0.7628952120475252</v>
      </c>
      <c r="K82" s="260">
        <f t="shared" si="67"/>
        <v>0.7129861794836684</v>
      </c>
      <c r="L82" s="260">
        <f t="shared" si="67"/>
        <v>0.6663422238165125</v>
      </c>
      <c r="M82" s="260">
        <f t="shared" si="67"/>
        <v>0.6227497418845911</v>
      </c>
      <c r="N82" s="260">
        <f t="shared" si="67"/>
        <v>0.5820091045650384</v>
      </c>
      <c r="O82" s="260">
        <f t="shared" si="67"/>
        <v>0.5439337425841481</v>
      </c>
      <c r="P82" s="260">
        <f t="shared" si="67"/>
        <v>0.5083492921347178</v>
      </c>
    </row>
    <row r="83" spans="4:6" ht="15">
      <c r="D83" s="261"/>
      <c r="E83" s="57"/>
      <c r="F83" s="57"/>
    </row>
    <row r="84" spans="1:6" s="208" customFormat="1" ht="15">
      <c r="A84" s="57"/>
      <c r="B84" s="262"/>
      <c r="C84" s="57"/>
      <c r="D84" s="242"/>
      <c r="E84" s="242"/>
      <c r="F84" s="242"/>
    </row>
    <row r="85" spans="1:6" ht="15">
      <c r="A85" s="208"/>
      <c r="B85" s="242"/>
      <c r="C85" s="242"/>
      <c r="E85" s="263"/>
      <c r="F85" s="263"/>
    </row>
    <row r="86" spans="4:6" ht="15">
      <c r="D86" s="264"/>
      <c r="E86" s="263"/>
      <c r="F86" s="263"/>
    </row>
    <row r="87" spans="2:6" ht="15">
      <c r="B87" s="260"/>
      <c r="C87" s="264"/>
      <c r="D87" s="264"/>
      <c r="E87" s="263"/>
      <c r="F87" s="263"/>
    </row>
    <row r="88" spans="2:16" ht="15">
      <c r="B88" s="260"/>
      <c r="C88" s="264"/>
      <c r="D88" s="264"/>
      <c r="E88" s="263"/>
      <c r="F88" s="263"/>
      <c r="H88" s="265"/>
      <c r="I88" s="265"/>
      <c r="J88" s="265"/>
      <c r="K88" s="265"/>
      <c r="L88" s="265"/>
      <c r="M88" s="265"/>
      <c r="N88" s="265"/>
      <c r="O88" s="265"/>
      <c r="P88" s="265"/>
    </row>
    <row r="89" spans="2:14" ht="15">
      <c r="B89" s="260"/>
      <c r="C89" s="264"/>
      <c r="D89" s="264"/>
      <c r="E89" s="263"/>
      <c r="F89" s="263"/>
      <c r="H89" s="266"/>
      <c r="I89" s="266"/>
      <c r="J89" s="266"/>
      <c r="K89" s="266"/>
      <c r="L89" s="266"/>
      <c r="M89" s="266"/>
      <c r="N89" s="266"/>
    </row>
    <row r="90" spans="2:6" ht="15">
      <c r="B90" s="260"/>
      <c r="C90" s="264"/>
      <c r="D90" s="264"/>
      <c r="E90" s="263"/>
      <c r="F90" s="263"/>
    </row>
    <row r="91" spans="2:6" ht="15">
      <c r="B91" s="260"/>
      <c r="C91" s="264"/>
      <c r="D91" s="264"/>
      <c r="E91" s="263"/>
      <c r="F91" s="263"/>
    </row>
    <row r="92" spans="2:6" ht="15">
      <c r="B92" s="260"/>
      <c r="C92" s="264"/>
      <c r="D92" s="264"/>
      <c r="E92" s="263"/>
      <c r="F92" s="263"/>
    </row>
    <row r="93" spans="2:6" ht="15">
      <c r="B93" s="267"/>
      <c r="C93" s="264"/>
      <c r="D93" s="264"/>
      <c r="E93" s="263"/>
      <c r="F93" s="263"/>
    </row>
    <row r="94" spans="2:6" ht="15">
      <c r="B94" s="267"/>
      <c r="C94" s="264"/>
      <c r="D94" s="264"/>
      <c r="E94" s="263"/>
      <c r="F94" s="263"/>
    </row>
    <row r="95" spans="2:6" ht="15">
      <c r="B95" s="267"/>
      <c r="C95" s="264"/>
      <c r="D95" s="264"/>
      <c r="E95" s="263"/>
      <c r="F95" s="263"/>
    </row>
    <row r="96" spans="2:6" ht="15">
      <c r="B96" s="267"/>
      <c r="C96" s="264"/>
      <c r="D96" s="264"/>
      <c r="E96" s="263"/>
      <c r="F96" s="263"/>
    </row>
    <row r="97" spans="2:6" ht="15">
      <c r="B97" s="267"/>
      <c r="C97" s="264"/>
      <c r="D97" s="264"/>
      <c r="E97" s="263"/>
      <c r="F97" s="263"/>
    </row>
    <row r="98" spans="2:6" ht="15">
      <c r="B98" s="267"/>
      <c r="C98" s="264"/>
      <c r="D98" s="264"/>
      <c r="E98" s="263"/>
      <c r="F98" s="263"/>
    </row>
    <row r="99" spans="2:6" ht="15">
      <c r="B99" s="267"/>
      <c r="C99" s="264"/>
      <c r="D99" s="264"/>
      <c r="E99" s="263"/>
      <c r="F99" s="263"/>
    </row>
    <row r="100" spans="2:6" ht="15">
      <c r="B100" s="267"/>
      <c r="C100" s="264"/>
      <c r="D100" s="264"/>
      <c r="E100" s="263"/>
      <c r="F100" s="263"/>
    </row>
    <row r="101" spans="2:6" ht="15">
      <c r="B101" s="267"/>
      <c r="C101" s="264"/>
      <c r="D101" s="264"/>
      <c r="E101" s="263"/>
      <c r="F101" s="263"/>
    </row>
    <row r="102" spans="2:6" ht="15">
      <c r="B102" s="267"/>
      <c r="C102" s="264"/>
      <c r="D102" s="264"/>
      <c r="E102" s="263"/>
      <c r="F102" s="263"/>
    </row>
    <row r="103" spans="2:6" ht="15">
      <c r="B103" s="267"/>
      <c r="C103" s="264"/>
      <c r="D103" s="264"/>
      <c r="E103" s="263"/>
      <c r="F103" s="263"/>
    </row>
    <row r="104" spans="2:6" ht="15">
      <c r="B104" s="267"/>
      <c r="C104" s="264"/>
      <c r="D104" s="264"/>
      <c r="E104" s="263"/>
      <c r="F104" s="263"/>
    </row>
    <row r="105" spans="2:6" ht="15">
      <c r="B105" s="267"/>
      <c r="C105" s="264"/>
      <c r="D105" s="264"/>
      <c r="E105" s="263"/>
      <c r="F105" s="263"/>
    </row>
    <row r="106" spans="2:6" ht="15">
      <c r="B106" s="267"/>
      <c r="C106" s="264"/>
      <c r="D106" s="264"/>
      <c r="E106" s="263"/>
      <c r="F106" s="263"/>
    </row>
    <row r="107" spans="2:6" ht="15">
      <c r="B107" s="267"/>
      <c r="C107" s="264"/>
      <c r="D107" s="264"/>
      <c r="E107" s="263"/>
      <c r="F107" s="263"/>
    </row>
    <row r="108" spans="2:6" ht="15">
      <c r="B108" s="267"/>
      <c r="C108" s="264"/>
      <c r="D108" s="264"/>
      <c r="E108" s="263"/>
      <c r="F108" s="263"/>
    </row>
    <row r="109" spans="2:6" ht="15">
      <c r="B109" s="267"/>
      <c r="C109" s="264"/>
      <c r="D109" s="264"/>
      <c r="E109" s="263"/>
      <c r="F109" s="263"/>
    </row>
    <row r="110" spans="2:6" ht="15">
      <c r="B110" s="267"/>
      <c r="C110" s="264"/>
      <c r="D110" s="264"/>
      <c r="E110" s="263"/>
      <c r="F110" s="263"/>
    </row>
    <row r="111" spans="2:6" ht="15">
      <c r="B111" s="267"/>
      <c r="C111" s="264"/>
      <c r="D111" s="264"/>
      <c r="E111" s="263"/>
      <c r="F111" s="263"/>
    </row>
    <row r="112" spans="2:6" ht="15">
      <c r="B112" s="267"/>
      <c r="C112" s="264"/>
      <c r="D112" s="264"/>
      <c r="E112" s="263"/>
      <c r="F112" s="263"/>
    </row>
    <row r="113" spans="2:6" ht="15">
      <c r="B113" s="267"/>
      <c r="C113" s="264"/>
      <c r="D113" s="264"/>
      <c r="E113" s="263"/>
      <c r="F113" s="263"/>
    </row>
    <row r="114" spans="2:6" ht="15">
      <c r="B114" s="267"/>
      <c r="C114" s="264"/>
      <c r="D114" s="264"/>
      <c r="E114" s="263"/>
      <c r="F114" s="263"/>
    </row>
    <row r="115" spans="2:6" ht="15">
      <c r="B115" s="267"/>
      <c r="C115" s="264"/>
      <c r="D115" s="264"/>
      <c r="E115" s="263"/>
      <c r="F115" s="263"/>
    </row>
    <row r="116" spans="2:6" ht="15">
      <c r="B116" s="267"/>
      <c r="C116" s="264"/>
      <c r="D116" s="264"/>
      <c r="E116" s="263"/>
      <c r="F116" s="263"/>
    </row>
    <row r="117" spans="2:6" ht="15">
      <c r="B117" s="267"/>
      <c r="C117" s="264"/>
      <c r="D117" s="264"/>
      <c r="E117" s="263"/>
      <c r="F117" s="263"/>
    </row>
    <row r="118" spans="2:6" ht="15">
      <c r="B118" s="267"/>
      <c r="C118" s="264"/>
      <c r="D118" s="264"/>
      <c r="E118" s="263"/>
      <c r="F118" s="263"/>
    </row>
    <row r="119" spans="2:6" ht="15">
      <c r="B119" s="267"/>
      <c r="C119" s="264"/>
      <c r="D119" s="264"/>
      <c r="E119" s="263"/>
      <c r="F119" s="263"/>
    </row>
    <row r="120" spans="2:6" ht="15">
      <c r="B120" s="267"/>
      <c r="C120" s="264"/>
      <c r="D120" s="264"/>
      <c r="E120" s="263"/>
      <c r="F120" s="263"/>
    </row>
    <row r="121" spans="2:6" ht="15">
      <c r="B121" s="267"/>
      <c r="C121" s="264"/>
      <c r="D121" s="264"/>
      <c r="E121" s="263"/>
      <c r="F121" s="263"/>
    </row>
    <row r="122" spans="2:6" ht="15">
      <c r="B122" s="267"/>
      <c r="C122" s="264"/>
      <c r="D122" s="264"/>
      <c r="E122" s="263"/>
      <c r="F122" s="263"/>
    </row>
    <row r="123" spans="2:6" ht="15">
      <c r="B123" s="267"/>
      <c r="C123" s="264"/>
      <c r="D123" s="264"/>
      <c r="E123" s="263"/>
      <c r="F123" s="263"/>
    </row>
    <row r="124" spans="2:6" ht="15">
      <c r="B124" s="267"/>
      <c r="C124" s="264"/>
      <c r="D124" s="264"/>
      <c r="E124" s="263"/>
      <c r="F124" s="263"/>
    </row>
    <row r="125" spans="2:6" ht="15">
      <c r="B125" s="267"/>
      <c r="C125" s="264"/>
      <c r="D125" s="264"/>
      <c r="E125" s="263"/>
      <c r="F125" s="263"/>
    </row>
    <row r="126" spans="2:6" ht="15">
      <c r="B126" s="267"/>
      <c r="C126" s="264"/>
      <c r="D126" s="264"/>
      <c r="E126" s="263"/>
      <c r="F126" s="263"/>
    </row>
    <row r="127" spans="2:6" ht="15">
      <c r="B127" s="267"/>
      <c r="C127" s="264"/>
      <c r="D127" s="264"/>
      <c r="E127" s="263"/>
      <c r="F127" s="263"/>
    </row>
    <row r="128" spans="2:6" ht="15">
      <c r="B128" s="267"/>
      <c r="C128" s="264"/>
      <c r="D128" s="264"/>
      <c r="E128" s="263"/>
      <c r="F128" s="263"/>
    </row>
    <row r="129" spans="2:6" ht="15">
      <c r="B129" s="267"/>
      <c r="C129" s="264"/>
      <c r="D129" s="264"/>
      <c r="E129" s="263"/>
      <c r="F129" s="263"/>
    </row>
    <row r="130" spans="2:6" ht="15">
      <c r="B130" s="267"/>
      <c r="C130" s="264"/>
      <c r="D130" s="264"/>
      <c r="E130" s="263"/>
      <c r="F130" s="263"/>
    </row>
    <row r="131" spans="2:6" ht="15">
      <c r="B131" s="267"/>
      <c r="C131" s="264"/>
      <c r="D131" s="264"/>
      <c r="E131" s="263"/>
      <c r="F131" s="263"/>
    </row>
    <row r="132" spans="2:6" ht="15">
      <c r="B132" s="267"/>
      <c r="C132" s="264"/>
      <c r="D132" s="264"/>
      <c r="E132" s="263"/>
      <c r="F132" s="263"/>
    </row>
    <row r="133" spans="2:6" ht="15">
      <c r="B133" s="267"/>
      <c r="C133" s="264"/>
      <c r="D133" s="264"/>
      <c r="E133" s="263"/>
      <c r="F133" s="263"/>
    </row>
    <row r="134" spans="2:6" ht="15">
      <c r="B134" s="267"/>
      <c r="C134" s="264"/>
      <c r="D134" s="264"/>
      <c r="E134" s="263"/>
      <c r="F134" s="263"/>
    </row>
    <row r="135" spans="2:3" ht="15">
      <c r="B135" s="267"/>
      <c r="C135" s="264"/>
    </row>
  </sheetData>
  <sheetProtection password="E9D9" sheet="1" objects="1" scenarios="1" selectLockedCells="1"/>
  <mergeCells count="103">
    <mergeCell ref="G11:P11"/>
    <mergeCell ref="B7:P7"/>
    <mergeCell ref="B9:P9"/>
    <mergeCell ref="C18:C19"/>
    <mergeCell ref="D18:D19"/>
    <mergeCell ref="B18:B19"/>
    <mergeCell ref="R14:R15"/>
    <mergeCell ref="B24:B25"/>
    <mergeCell ref="C24:C25"/>
    <mergeCell ref="D24:D25"/>
    <mergeCell ref="B26:B27"/>
    <mergeCell ref="C26:C27"/>
    <mergeCell ref="D26:D27"/>
    <mergeCell ref="B20:B21"/>
    <mergeCell ref="C20:C21"/>
    <mergeCell ref="D20:D21"/>
    <mergeCell ref="B22:B23"/>
    <mergeCell ref="C22:C23"/>
    <mergeCell ref="D22:D23"/>
    <mergeCell ref="B32:B33"/>
    <mergeCell ref="C32:C33"/>
    <mergeCell ref="D32:D33"/>
    <mergeCell ref="B34:B35"/>
    <mergeCell ref="C34:C35"/>
    <mergeCell ref="D34:D35"/>
    <mergeCell ref="B28:B29"/>
    <mergeCell ref="C28:C29"/>
    <mergeCell ref="D28:D29"/>
    <mergeCell ref="B30:B31"/>
    <mergeCell ref="C30:C31"/>
    <mergeCell ref="D30:D31"/>
    <mergeCell ref="B40:B41"/>
    <mergeCell ref="C40:C41"/>
    <mergeCell ref="D40:D41"/>
    <mergeCell ref="B42:B43"/>
    <mergeCell ref="C42:C43"/>
    <mergeCell ref="D42:D43"/>
    <mergeCell ref="B36:B37"/>
    <mergeCell ref="C36:C37"/>
    <mergeCell ref="D36:D37"/>
    <mergeCell ref="B38:B39"/>
    <mergeCell ref="C38:C39"/>
    <mergeCell ref="D38:D39"/>
    <mergeCell ref="B48:B49"/>
    <mergeCell ref="C48:C49"/>
    <mergeCell ref="D48:D49"/>
    <mergeCell ref="B50:B51"/>
    <mergeCell ref="C50:C51"/>
    <mergeCell ref="D50:D51"/>
    <mergeCell ref="B44:B45"/>
    <mergeCell ref="C44:C45"/>
    <mergeCell ref="D44:D45"/>
    <mergeCell ref="B46:B47"/>
    <mergeCell ref="C46:C47"/>
    <mergeCell ref="D46:D47"/>
    <mergeCell ref="B56:B57"/>
    <mergeCell ref="C56:C57"/>
    <mergeCell ref="D56:D57"/>
    <mergeCell ref="B58:B59"/>
    <mergeCell ref="C58:C59"/>
    <mergeCell ref="D58:D59"/>
    <mergeCell ref="B52:B53"/>
    <mergeCell ref="C52:C53"/>
    <mergeCell ref="D52:D53"/>
    <mergeCell ref="B54:B55"/>
    <mergeCell ref="C54:C55"/>
    <mergeCell ref="D54:D55"/>
    <mergeCell ref="B64:B65"/>
    <mergeCell ref="C64:C65"/>
    <mergeCell ref="D64:D65"/>
    <mergeCell ref="B66:B67"/>
    <mergeCell ref="C66:C67"/>
    <mergeCell ref="D66:D67"/>
    <mergeCell ref="B60:B61"/>
    <mergeCell ref="C60:C61"/>
    <mergeCell ref="D60:D61"/>
    <mergeCell ref="B62:B63"/>
    <mergeCell ref="C62:C63"/>
    <mergeCell ref="D62:D63"/>
    <mergeCell ref="B80:B81"/>
    <mergeCell ref="C80:C81"/>
    <mergeCell ref="D80:D81"/>
    <mergeCell ref="B14:B15"/>
    <mergeCell ref="C14:C15"/>
    <mergeCell ref="D14:D15"/>
    <mergeCell ref="B76:B77"/>
    <mergeCell ref="C76:C77"/>
    <mergeCell ref="D76:D77"/>
    <mergeCell ref="B78:B79"/>
    <mergeCell ref="C78:C79"/>
    <mergeCell ref="D78:D79"/>
    <mergeCell ref="B72:B73"/>
    <mergeCell ref="C72:C73"/>
    <mergeCell ref="D72:D73"/>
    <mergeCell ref="B74:B75"/>
    <mergeCell ref="C74:C75"/>
    <mergeCell ref="D74:D75"/>
    <mergeCell ref="B68:B69"/>
    <mergeCell ref="C68:C69"/>
    <mergeCell ref="D68:D69"/>
    <mergeCell ref="B70:B71"/>
    <mergeCell ref="C70:C71"/>
    <mergeCell ref="D70:D71"/>
  </mergeCells>
  <conditionalFormatting sqref="G18:P18 G20:P20 G22:P22 G24:P24 G26:P26 G28:P28 G30:P30 G32:P32 G34:P34 G36:P36 G38:P38 G40:P40 G42:P42 G44:P44 G46:P46 G48:P48 G50:P50 G52:P52 G54:P54 G56:P56 G58:P58 G60:P60 G62:P62 G64:P64 G66:P66 G68:P68 G70:P70 G72:P72 G74:P74 G76:P76 G78:P78 G80:P80 G14:P14">
    <cfRule type="cellIs" priority="3" dxfId="18" operator="lessThan" stopIfTrue="1">
      <formula>$C14</formula>
    </cfRule>
  </conditionalFormatting>
  <conditionalFormatting sqref="G19:P19 G21:P21 G23:P23 G25:P25 G27:P27 G29:P29 G31:P31 G33:P33 G35:P35 G37:P37 G39:P39 G41:P41 G43:P43 G45:P45 G47:P47 G49:P49 G51:P51 G53:P53 G55:P55 G57:P57 G59:P59 G61:P61 G63:P63 G65:P65 G67:P67 G69:P69 G71:P71 G73:P73 G75:P75 G77:P77 G79:P79 G81:P81 G15:P16">
    <cfRule type="cellIs" priority="1" dxfId="16" operator="lessThan" stopIfTrue="1">
      <formula>$C14</formula>
    </cfRule>
  </conditionalFormatting>
  <conditionalFormatting sqref="G17:P17">
    <cfRule type="cellIs" priority="5" dxfId="16" operator="lessThan" stopIfTrue="1">
      <formula>$C15</formula>
    </cfRule>
  </conditionalFormatting>
  <printOptions horizontalCentered="1"/>
  <pageMargins left="0.45" right="0.45" top="0.5" bottom="0.5" header="0.3" footer="0.3"/>
  <pageSetup fitToHeight="1" fitToWidth="1" horizontalDpi="600" verticalDpi="600" orientation="portrait" scale="55" r:id="rId2"/>
  <colBreaks count="1" manualBreakCount="1">
    <brk id="16" max="65535" man="1"/>
  </colBreaks>
  <ignoredErrors>
    <ignoredError sqref="G19:H19"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B2:M94"/>
  <sheetViews>
    <sheetView zoomScaleSheetLayoutView="100" zoomScalePageLayoutView="0" workbookViewId="0" topLeftCell="A1">
      <selection activeCell="A1" sqref="A1"/>
    </sheetView>
  </sheetViews>
  <sheetFormatPr defaultColWidth="9.140625" defaultRowHeight="15"/>
  <cols>
    <col min="1" max="1" width="2.7109375" style="340" customWidth="1"/>
    <col min="2" max="2" width="42.140625" style="340" customWidth="1"/>
    <col min="3" max="3" width="14.7109375" style="340" customWidth="1"/>
    <col min="4" max="4" width="8.140625" style="340" customWidth="1"/>
    <col min="5" max="5" width="14.7109375" style="340" customWidth="1"/>
    <col min="6" max="6" width="42.140625" style="340" customWidth="1"/>
    <col min="7" max="9" width="17.28125" style="340" customWidth="1"/>
    <col min="10" max="10" width="19.7109375" style="340" customWidth="1"/>
    <col min="11" max="14" width="10.421875" style="340" customWidth="1"/>
    <col min="15" max="15" width="10.140625" style="340" customWidth="1"/>
    <col min="16" max="16384" width="9.140625" style="340" customWidth="1"/>
  </cols>
  <sheetData>
    <row r="1" ht="79.5" customHeight="1"/>
    <row r="2" spans="3:10" ht="12.75">
      <c r="C2" s="22"/>
      <c r="H2" s="21"/>
      <c r="I2" s="21"/>
      <c r="J2" s="21"/>
    </row>
    <row r="3" spans="2:12" ht="18.75">
      <c r="B3" s="197" t="s">
        <v>55</v>
      </c>
      <c r="C3" s="268"/>
      <c r="D3" s="268"/>
      <c r="E3" s="199"/>
      <c r="F3" s="201">
        <f>Application!E12</f>
        <v>0</v>
      </c>
      <c r="G3" s="21"/>
      <c r="H3" s="21"/>
      <c r="I3" s="21"/>
      <c r="J3" s="21"/>
      <c r="K3" s="21"/>
      <c r="L3" s="21"/>
    </row>
    <row r="4" spans="2:12" ht="4.5" customHeight="1">
      <c r="B4" s="110"/>
      <c r="C4" s="341"/>
      <c r="D4" s="269"/>
      <c r="E4" s="236"/>
      <c r="F4" s="269"/>
      <c r="G4" s="21"/>
      <c r="H4" s="21"/>
      <c r="I4" s="21"/>
      <c r="J4" s="21"/>
      <c r="K4" s="21"/>
      <c r="L4" s="21"/>
    </row>
    <row r="5" spans="2:12" ht="18.75">
      <c r="B5" s="197" t="s">
        <v>56</v>
      </c>
      <c r="C5" s="268"/>
      <c r="D5" s="268"/>
      <c r="E5" s="199"/>
      <c r="F5" s="201">
        <f>Application!E13</f>
        <v>0</v>
      </c>
      <c r="G5" s="21"/>
      <c r="H5" s="21"/>
      <c r="I5" s="21"/>
      <c r="J5" s="21"/>
      <c r="K5" s="21"/>
      <c r="L5" s="21"/>
    </row>
    <row r="6" spans="2:12" ht="12.75">
      <c r="B6" s="24"/>
      <c r="C6" s="21"/>
      <c r="D6" s="21"/>
      <c r="E6" s="342"/>
      <c r="F6" s="117"/>
      <c r="G6" s="21"/>
      <c r="H6" s="21"/>
      <c r="I6" s="21"/>
      <c r="J6" s="21"/>
      <c r="K6" s="21"/>
      <c r="L6" s="21"/>
    </row>
    <row r="7" spans="2:12" ht="12.75">
      <c r="B7" s="361" t="s">
        <v>297</v>
      </c>
      <c r="C7" s="361"/>
      <c r="D7" s="361"/>
      <c r="E7" s="361"/>
      <c r="F7" s="361"/>
      <c r="G7" s="21"/>
      <c r="H7" s="21"/>
      <c r="I7" s="21"/>
      <c r="J7" s="21"/>
      <c r="K7" s="21"/>
      <c r="L7" s="21"/>
    </row>
    <row r="8" spans="3:10" ht="12.75">
      <c r="C8" s="24"/>
      <c r="E8" s="342"/>
      <c r="F8" s="342"/>
      <c r="H8" s="21"/>
      <c r="I8" s="21"/>
      <c r="J8" s="21"/>
    </row>
    <row r="9" spans="3:13" s="21" customFormat="1" ht="18.75">
      <c r="C9" s="360" t="s">
        <v>158</v>
      </c>
      <c r="D9" s="360"/>
      <c r="E9" s="360"/>
      <c r="F9" s="343"/>
      <c r="H9" s="344"/>
      <c r="I9" s="344"/>
      <c r="J9" s="344"/>
      <c r="K9" s="343"/>
      <c r="L9" s="343"/>
      <c r="M9" s="345"/>
    </row>
    <row r="10" spans="3:8" s="21" customFormat="1" ht="15.75">
      <c r="C10" s="346" t="s">
        <v>340</v>
      </c>
      <c r="D10" s="347"/>
      <c r="E10" s="348" t="str">
        <f>IF(F10=3,"Complete","Incomplete")</f>
        <v>Incomplete</v>
      </c>
      <c r="F10" s="349">
        <f>COUNTIF(C15,"Complete")+COUNTIF(C19,"Complete")+COUNTIF(C21,"Complete")</f>
        <v>0</v>
      </c>
      <c r="H10" s="350"/>
    </row>
    <row r="11" spans="3:5" s="21" customFormat="1" ht="15.75">
      <c r="C11" s="346" t="s">
        <v>283</v>
      </c>
      <c r="D11" s="347"/>
      <c r="E11" s="351">
        <f>SUM(E17,E19,E21,E23)</f>
        <v>0</v>
      </c>
    </row>
    <row r="12" s="21" customFormat="1" ht="12.75"/>
    <row r="13" spans="2:6" s="21" customFormat="1" ht="14.25">
      <c r="B13" s="363" t="s">
        <v>284</v>
      </c>
      <c r="C13" s="364"/>
      <c r="D13" s="44"/>
      <c r="E13" s="363" t="s">
        <v>34</v>
      </c>
      <c r="F13" s="364"/>
    </row>
    <row r="14" spans="2:6" s="21" customFormat="1" ht="15">
      <c r="B14" s="28"/>
      <c r="C14" s="28"/>
      <c r="D14" s="28"/>
      <c r="E14" s="28"/>
      <c r="F14" s="28"/>
    </row>
    <row r="15" spans="2:6" s="21" customFormat="1" ht="15">
      <c r="B15" s="90" t="s">
        <v>155</v>
      </c>
      <c r="C15" s="104" t="str">
        <f>IF(Commissioning!C9="YES","Complete","Incomplete")</f>
        <v>Incomplete</v>
      </c>
      <c r="D15" s="28"/>
      <c r="E15" s="104" t="s">
        <v>240</v>
      </c>
      <c r="F15" s="89" t="s">
        <v>155</v>
      </c>
    </row>
    <row r="16" spans="2:8" s="21" customFormat="1" ht="15">
      <c r="B16" s="26"/>
      <c r="C16" s="91"/>
      <c r="D16" s="28"/>
      <c r="E16" s="28"/>
      <c r="F16" s="25"/>
      <c r="H16" s="350"/>
    </row>
    <row r="17" spans="2:6" s="21" customFormat="1" ht="15">
      <c r="B17" s="90" t="s">
        <v>308</v>
      </c>
      <c r="C17" s="104" t="str">
        <f>IF('Add. Commissioning'!$C$9="YES","Complete","Incomplete")</f>
        <v>Incomplete</v>
      </c>
      <c r="D17" s="28"/>
      <c r="E17" s="104">
        <f>IF('Add. Commissioning'!$C$9="YES",10,0)</f>
        <v>0</v>
      </c>
      <c r="F17" s="89" t="s">
        <v>282</v>
      </c>
    </row>
    <row r="18" spans="2:6" s="21" customFormat="1" ht="15">
      <c r="B18" s="26"/>
      <c r="C18" s="91"/>
      <c r="D18" s="28"/>
      <c r="E18" s="91"/>
      <c r="F18" s="25"/>
    </row>
    <row r="19" spans="2:6" s="21" customFormat="1" ht="15">
      <c r="B19" s="90" t="s">
        <v>127</v>
      </c>
      <c r="C19" s="104" t="str">
        <f>IF('Water Use Reduction'!I88&gt;14.99%,"Complete","Incomplete")</f>
        <v>Incomplete</v>
      </c>
      <c r="D19" s="28"/>
      <c r="E19" s="104">
        <f>'Water Use Reduction'!I89</f>
        <v>0</v>
      </c>
      <c r="F19" s="89" t="s">
        <v>127</v>
      </c>
    </row>
    <row r="20" spans="2:8" s="21" customFormat="1" ht="15">
      <c r="B20" s="26"/>
      <c r="C20" s="91"/>
      <c r="D20" s="28"/>
      <c r="E20" s="91"/>
      <c r="F20" s="25"/>
      <c r="H20" s="331"/>
    </row>
    <row r="21" spans="2:8" s="21" customFormat="1" ht="15">
      <c r="B21" s="90" t="s">
        <v>128</v>
      </c>
      <c r="C21" s="104" t="str">
        <f>IF('Materials &amp; Products'!G74&gt;9.99%,"Complete","Incomplete")</f>
        <v>Incomplete</v>
      </c>
      <c r="D21" s="28"/>
      <c r="E21" s="104">
        <f>'Materials &amp; Products'!G75</f>
        <v>0</v>
      </c>
      <c r="F21" s="89" t="s">
        <v>128</v>
      </c>
      <c r="H21" s="350"/>
    </row>
    <row r="22" spans="2:6" s="21" customFormat="1" ht="15">
      <c r="B22" s="28"/>
      <c r="C22" s="91"/>
      <c r="D22" s="28"/>
      <c r="E22" s="91"/>
      <c r="F22" s="25"/>
    </row>
    <row r="23" spans="2:6" s="21" customFormat="1" ht="15" customHeight="1">
      <c r="B23" s="28"/>
      <c r="C23" s="28"/>
      <c r="D23" s="44"/>
      <c r="E23" s="104">
        <f>'Energy Modeling'!J31</f>
        <v>0</v>
      </c>
      <c r="F23" s="89" t="s">
        <v>129</v>
      </c>
    </row>
    <row r="24" spans="2:6" s="21" customFormat="1" ht="15">
      <c r="B24" s="28"/>
      <c r="C24" s="28"/>
      <c r="D24" s="28"/>
      <c r="E24" s="28"/>
      <c r="F24" s="28"/>
    </row>
    <row r="25" spans="2:6" s="21" customFormat="1" ht="14.25">
      <c r="B25" s="363" t="s">
        <v>190</v>
      </c>
      <c r="C25" s="365"/>
      <c r="D25" s="365"/>
      <c r="E25" s="365"/>
      <c r="F25" s="364"/>
    </row>
    <row r="26" spans="2:6" s="21" customFormat="1" ht="15">
      <c r="B26" s="77"/>
      <c r="C26" s="77"/>
      <c r="D26" s="28"/>
      <c r="E26" s="28"/>
      <c r="F26" s="28"/>
    </row>
    <row r="27" spans="2:6" s="21" customFormat="1" ht="15">
      <c r="B27" s="362" t="s">
        <v>189</v>
      </c>
      <c r="C27" s="362"/>
      <c r="D27" s="28"/>
      <c r="E27" s="362" t="s">
        <v>128</v>
      </c>
      <c r="F27" s="362"/>
    </row>
    <row r="28" spans="2:6" s="21" customFormat="1" ht="15">
      <c r="B28" s="129" t="s">
        <v>157</v>
      </c>
      <c r="C28" s="129" t="s">
        <v>34</v>
      </c>
      <c r="D28" s="28"/>
      <c r="E28" s="129" t="s">
        <v>126</v>
      </c>
      <c r="F28" s="129" t="s">
        <v>156</v>
      </c>
    </row>
    <row r="29" spans="2:8" ht="15">
      <c r="B29" s="129">
        <v>1</v>
      </c>
      <c r="C29" s="352" t="s">
        <v>138</v>
      </c>
      <c r="D29" s="77"/>
      <c r="E29" s="104" t="s">
        <v>125</v>
      </c>
      <c r="F29" s="353">
        <v>0.1</v>
      </c>
      <c r="H29" s="21"/>
    </row>
    <row r="30" spans="2:8" ht="15">
      <c r="B30" s="129">
        <v>2</v>
      </c>
      <c r="C30" s="104" t="s">
        <v>139</v>
      </c>
      <c r="D30" s="77"/>
      <c r="E30" s="104">
        <v>2</v>
      </c>
      <c r="F30" s="353">
        <v>0.2</v>
      </c>
      <c r="H30" s="21"/>
    </row>
    <row r="31" spans="2:8" ht="15">
      <c r="B31" s="129">
        <v>3</v>
      </c>
      <c r="C31" s="104" t="s">
        <v>140</v>
      </c>
      <c r="D31" s="77"/>
      <c r="E31" s="104">
        <v>4</v>
      </c>
      <c r="F31" s="353">
        <v>0.3</v>
      </c>
      <c r="H31" s="21"/>
    </row>
    <row r="32" spans="2:8" ht="15">
      <c r="B32" s="129">
        <v>4</v>
      </c>
      <c r="C32" s="104" t="s">
        <v>141</v>
      </c>
      <c r="D32" s="77"/>
      <c r="E32" s="104">
        <v>6</v>
      </c>
      <c r="F32" s="353">
        <v>0.4</v>
      </c>
      <c r="H32" s="21"/>
    </row>
    <row r="33" spans="2:8" ht="15">
      <c r="B33" s="28"/>
      <c r="C33" s="28"/>
      <c r="D33" s="77"/>
      <c r="E33" s="104">
        <v>8</v>
      </c>
      <c r="F33" s="353">
        <v>0.5</v>
      </c>
      <c r="H33" s="21"/>
    </row>
    <row r="34" spans="2:8" ht="15">
      <c r="B34" s="362" t="s">
        <v>124</v>
      </c>
      <c r="C34" s="362"/>
      <c r="D34" s="77"/>
      <c r="E34" s="104">
        <v>10</v>
      </c>
      <c r="F34" s="353">
        <v>0.6</v>
      </c>
      <c r="H34" s="350"/>
    </row>
    <row r="35" spans="2:13" s="21" customFormat="1" ht="15">
      <c r="B35" s="129" t="s">
        <v>126</v>
      </c>
      <c r="C35" s="129" t="s">
        <v>142</v>
      </c>
      <c r="D35" s="44"/>
      <c r="E35" s="104">
        <v>12</v>
      </c>
      <c r="F35" s="353">
        <v>0.7</v>
      </c>
      <c r="J35" s="344"/>
      <c r="K35" s="344"/>
      <c r="L35" s="344"/>
      <c r="M35" s="342"/>
    </row>
    <row r="36" spans="2:8" ht="15">
      <c r="B36" s="104" t="s">
        <v>125</v>
      </c>
      <c r="C36" s="104" t="s">
        <v>285</v>
      </c>
      <c r="D36" s="107"/>
      <c r="E36" s="104">
        <v>14</v>
      </c>
      <c r="F36" s="353">
        <v>0.8</v>
      </c>
      <c r="H36" s="21"/>
    </row>
    <row r="37" spans="2:6" s="21" customFormat="1" ht="15">
      <c r="B37" s="104">
        <v>10</v>
      </c>
      <c r="C37" s="104" t="s">
        <v>286</v>
      </c>
      <c r="D37" s="28"/>
      <c r="E37" s="104">
        <v>16</v>
      </c>
      <c r="F37" s="353">
        <v>0.9</v>
      </c>
    </row>
    <row r="38" spans="2:6" s="21" customFormat="1" ht="15">
      <c r="B38" s="28"/>
      <c r="C38" s="28"/>
      <c r="D38" s="28"/>
      <c r="E38" s="104">
        <v>20</v>
      </c>
      <c r="F38" s="353">
        <v>1</v>
      </c>
    </row>
    <row r="39" spans="2:6" s="21" customFormat="1" ht="15">
      <c r="B39" s="362" t="s">
        <v>159</v>
      </c>
      <c r="C39" s="362"/>
      <c r="D39" s="28"/>
      <c r="E39" s="77"/>
      <c r="F39" s="77"/>
    </row>
    <row r="40" spans="2:6" s="21" customFormat="1" ht="15">
      <c r="B40" s="129" t="s">
        <v>126</v>
      </c>
      <c r="C40" s="129" t="s">
        <v>156</v>
      </c>
      <c r="D40" s="28"/>
      <c r="E40" s="362" t="s">
        <v>129</v>
      </c>
      <c r="F40" s="362"/>
    </row>
    <row r="41" spans="2:6" s="21" customFormat="1" ht="15">
      <c r="B41" s="104" t="s">
        <v>125</v>
      </c>
      <c r="C41" s="353">
        <v>0.15</v>
      </c>
      <c r="D41" s="28"/>
      <c r="E41" s="129" t="s">
        <v>126</v>
      </c>
      <c r="F41" s="129" t="s">
        <v>156</v>
      </c>
    </row>
    <row r="42" spans="2:6" s="21" customFormat="1" ht="15">
      <c r="B42" s="104">
        <v>2</v>
      </c>
      <c r="C42" s="353">
        <v>0.25</v>
      </c>
      <c r="D42" s="28"/>
      <c r="E42" s="104">
        <v>0</v>
      </c>
      <c r="F42" s="353">
        <v>0</v>
      </c>
    </row>
    <row r="43" spans="2:13" s="21" customFormat="1" ht="15">
      <c r="B43" s="104">
        <v>4</v>
      </c>
      <c r="C43" s="353">
        <v>0.35</v>
      </c>
      <c r="D43" s="28"/>
      <c r="E43" s="104">
        <v>5</v>
      </c>
      <c r="F43" s="353">
        <v>0.05</v>
      </c>
      <c r="M43" s="331"/>
    </row>
    <row r="44" spans="2:13" s="21" customFormat="1" ht="15">
      <c r="B44" s="104">
        <v>6</v>
      </c>
      <c r="C44" s="353">
        <v>0.45</v>
      </c>
      <c r="D44" s="28"/>
      <c r="E44" s="104">
        <v>10</v>
      </c>
      <c r="F44" s="353">
        <v>0.1</v>
      </c>
      <c r="M44" s="331"/>
    </row>
    <row r="45" spans="2:6" s="21" customFormat="1" ht="15">
      <c r="B45" s="104">
        <v>8</v>
      </c>
      <c r="C45" s="353">
        <v>0.55</v>
      </c>
      <c r="D45" s="28"/>
      <c r="E45" s="104">
        <v>15</v>
      </c>
      <c r="F45" s="353">
        <v>0.15</v>
      </c>
    </row>
    <row r="46" spans="2:6" s="21" customFormat="1" ht="15">
      <c r="B46" s="104">
        <v>10</v>
      </c>
      <c r="C46" s="353">
        <v>0.65</v>
      </c>
      <c r="D46" s="28"/>
      <c r="E46" s="104">
        <v>20</v>
      </c>
      <c r="F46" s="353">
        <v>0.2</v>
      </c>
    </row>
    <row r="47" spans="2:6" s="21" customFormat="1" ht="15">
      <c r="B47" s="104">
        <v>12</v>
      </c>
      <c r="C47" s="353">
        <v>0.75</v>
      </c>
      <c r="D47" s="28"/>
      <c r="E47" s="104">
        <v>25</v>
      </c>
      <c r="F47" s="353">
        <v>0.25</v>
      </c>
    </row>
    <row r="48" spans="2:8" s="21" customFormat="1" ht="15">
      <c r="B48" s="104">
        <v>14</v>
      </c>
      <c r="C48" s="353">
        <v>0.85</v>
      </c>
      <c r="D48" s="28"/>
      <c r="E48" s="104">
        <v>30</v>
      </c>
      <c r="F48" s="353">
        <v>0.3</v>
      </c>
      <c r="H48" s="350"/>
    </row>
    <row r="49" spans="2:6" s="21" customFormat="1" ht="15">
      <c r="B49" s="104">
        <v>16</v>
      </c>
      <c r="C49" s="353">
        <v>0.95</v>
      </c>
      <c r="D49" s="28"/>
      <c r="E49" s="104">
        <v>35</v>
      </c>
      <c r="F49" s="353">
        <v>0.35</v>
      </c>
    </row>
    <row r="50" spans="2:6" s="21" customFormat="1" ht="15">
      <c r="B50" s="104">
        <v>20</v>
      </c>
      <c r="C50" s="353">
        <v>1</v>
      </c>
      <c r="D50" s="28"/>
      <c r="E50" s="104">
        <v>40</v>
      </c>
      <c r="F50" s="353">
        <v>0.4</v>
      </c>
    </row>
    <row r="51" spans="2:6" s="21" customFormat="1" ht="15">
      <c r="B51" s="28"/>
      <c r="C51" s="91"/>
      <c r="D51" s="28"/>
      <c r="E51" s="104">
        <v>45</v>
      </c>
      <c r="F51" s="353">
        <v>0.45</v>
      </c>
    </row>
    <row r="52" spans="2:6" s="21" customFormat="1" ht="15">
      <c r="B52" s="28"/>
      <c r="C52" s="28"/>
      <c r="D52" s="28"/>
      <c r="E52" s="104">
        <v>50</v>
      </c>
      <c r="F52" s="353">
        <v>0.5</v>
      </c>
    </row>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c r="D61" s="354"/>
    </row>
    <row r="62" s="21" customFormat="1" ht="12.75">
      <c r="G62" s="350"/>
    </row>
    <row r="63" s="21" customFormat="1" ht="12.75"/>
    <row r="64" s="21" customFormat="1" ht="12.75"/>
    <row r="65" s="21" customFormat="1" ht="12.75"/>
    <row r="66" s="21" customFormat="1" ht="12.75"/>
    <row r="67" ht="12.75">
      <c r="H67" s="21"/>
    </row>
    <row r="68" ht="12.75">
      <c r="H68" s="21"/>
    </row>
    <row r="69" ht="12.75">
      <c r="H69" s="21"/>
    </row>
    <row r="70" ht="12.75">
      <c r="H70" s="21"/>
    </row>
    <row r="71" ht="12.75">
      <c r="H71" s="21"/>
    </row>
    <row r="72" ht="12.75">
      <c r="H72" s="21"/>
    </row>
    <row r="73" ht="12.75">
      <c r="H73" s="21"/>
    </row>
    <row r="74" spans="6:8" ht="12.75">
      <c r="F74" s="21"/>
      <c r="H74" s="21"/>
    </row>
    <row r="75" ht="15" customHeight="1">
      <c r="H75" s="21"/>
    </row>
    <row r="76" spans="7:8" ht="12.75">
      <c r="G76" s="350"/>
      <c r="H76" s="21"/>
    </row>
    <row r="77" ht="12.75">
      <c r="H77" s="21"/>
    </row>
    <row r="78" ht="12.75">
      <c r="H78" s="21"/>
    </row>
    <row r="79" ht="12.75">
      <c r="H79" s="21"/>
    </row>
    <row r="80" ht="12.75">
      <c r="H80" s="21"/>
    </row>
    <row r="81" ht="12.75">
      <c r="H81" s="21"/>
    </row>
    <row r="82" ht="12.75">
      <c r="H82" s="21"/>
    </row>
    <row r="83" ht="12.75">
      <c r="H83" s="21"/>
    </row>
    <row r="84" ht="12.75">
      <c r="H84" s="21"/>
    </row>
    <row r="85" ht="12.75">
      <c r="H85" s="21"/>
    </row>
    <row r="86" ht="12.75">
      <c r="H86" s="21"/>
    </row>
    <row r="87" ht="12.75">
      <c r="H87" s="21"/>
    </row>
    <row r="88" ht="12.75">
      <c r="H88" s="21"/>
    </row>
    <row r="89" ht="12.75">
      <c r="H89" s="21"/>
    </row>
    <row r="90" ht="12.75">
      <c r="H90" s="21"/>
    </row>
    <row r="91" ht="12.75">
      <c r="H91" s="21"/>
    </row>
    <row r="92" ht="12.75">
      <c r="H92" s="21"/>
    </row>
    <row r="93" ht="12.75">
      <c r="H93" s="21"/>
    </row>
    <row r="94" ht="12.75">
      <c r="H94" s="21"/>
    </row>
  </sheetData>
  <sheetProtection password="E9A7" sheet="1" objects="1" scenarios="1" selectLockedCells="1"/>
  <mergeCells count="10">
    <mergeCell ref="B7:F7"/>
    <mergeCell ref="C9:E9"/>
    <mergeCell ref="E40:F40"/>
    <mergeCell ref="B39:C39"/>
    <mergeCell ref="B13:C13"/>
    <mergeCell ref="B34:C34"/>
    <mergeCell ref="E13:F13"/>
    <mergeCell ref="B25:F25"/>
    <mergeCell ref="B27:C27"/>
    <mergeCell ref="E27:F27"/>
  </mergeCells>
  <conditionalFormatting sqref="E10 C15:C22">
    <cfRule type="cellIs" priority="4" dxfId="15" operator="equal" stopIfTrue="1">
      <formula>"Complete"</formula>
    </cfRule>
    <cfRule type="cellIs" priority="5" dxfId="16" operator="equal" stopIfTrue="1">
      <formula>"Incomplete"</formula>
    </cfRule>
  </conditionalFormatting>
  <conditionalFormatting sqref="E21 E19">
    <cfRule type="dataBar" priority="3" dxfId="17">
      <dataBar>
        <cfvo type="num" val="0"/>
        <cfvo type="num" val="20"/>
        <color theme="3"/>
      </dataBar>
      <extLst>
        <ext xmlns:x14="http://schemas.microsoft.com/office/spreadsheetml/2009/9/main" uri="{B025F937-C7B1-47D3-B67F-A62EFF666E3E}">
          <x14:id>{6282cb7d-3c6f-4692-b3ff-2632147fb014}</x14:id>
        </ext>
      </extLst>
    </cfRule>
  </conditionalFormatting>
  <conditionalFormatting sqref="E23">
    <cfRule type="dataBar" priority="2" dxfId="17">
      <dataBar>
        <cfvo type="num" val="0"/>
        <cfvo type="num" val="50"/>
        <color theme="3"/>
      </dataBar>
      <extLst>
        <ext xmlns:x14="http://schemas.microsoft.com/office/spreadsheetml/2009/9/main" uri="{B025F937-C7B1-47D3-B67F-A62EFF666E3E}">
          <x14:id>{b57df8f6-0ce3-46a8-a69a-8627b8871ea6}</x14:id>
        </ext>
      </extLst>
    </cfRule>
  </conditionalFormatting>
  <conditionalFormatting sqref="E17">
    <cfRule type="dataBar" priority="1" dxfId="17">
      <dataBar>
        <cfvo type="num" val="0"/>
        <cfvo type="num" val="10"/>
        <color theme="3"/>
      </dataBar>
      <extLst>
        <ext xmlns:x14="http://schemas.microsoft.com/office/spreadsheetml/2009/9/main" uri="{B025F937-C7B1-47D3-B67F-A62EFF666E3E}">
          <x14:id>{e7fe0ac4-b9b1-4633-bbe6-f26b4d8338df}</x14:id>
        </ext>
      </extLst>
    </cfRule>
  </conditionalFormatting>
  <printOptions horizontalCentered="1"/>
  <pageMargins left="0.45" right="0.45" top="0.5" bottom="0.5" header="0.3" footer="0.3"/>
  <pageSetup fitToHeight="2" fitToWidth="1" horizontalDpi="600" verticalDpi="600" orientation="portrait" scale="79" r:id="rId2"/>
  <colBreaks count="1" manualBreakCount="1">
    <brk id="16" max="65535" man="1"/>
  </colBreaks>
  <drawing r:id="rId1"/>
  <extLst>
    <ext xmlns:x14="http://schemas.microsoft.com/office/spreadsheetml/2009/9/main" uri="{78C0D931-6437-407d-A8EE-F0AAD7539E65}">
      <x14:conditionalFormattings>
        <x14:conditionalFormatting xmlns:xm="http://schemas.microsoft.com/office/excel/2006/main">
          <x14:cfRule type="dataBar" id="{6282cb7d-3c6f-4692-b3ff-2632147fb014}">
            <x14:dataBar minLength="0" maxLength="100" gradient="0">
              <x14:cfvo type="num">
                <xm:f>0</xm:f>
              </x14:cfvo>
              <x14:cfvo type="num">
                <xm:f>20</xm:f>
              </x14:cfvo>
              <x14:negativeFillColor rgb="FFFF0000"/>
              <x14:axisColor rgb="FF000000"/>
            </x14:dataBar>
            <x14:dxf>
              <border/>
            </x14:dxf>
          </x14:cfRule>
          <xm:sqref>E21 E19</xm:sqref>
        </x14:conditionalFormatting>
        <x14:conditionalFormatting xmlns:xm="http://schemas.microsoft.com/office/excel/2006/main">
          <x14:cfRule type="dataBar" id="{b57df8f6-0ce3-46a8-a69a-8627b8871ea6}">
            <x14:dataBar minLength="0" maxLength="100" gradient="0">
              <x14:cfvo type="num">
                <xm:f>0</xm:f>
              </x14:cfvo>
              <x14:cfvo type="num">
                <xm:f>50</xm:f>
              </x14:cfvo>
              <x14:negativeFillColor rgb="FFFF0000"/>
              <x14:axisColor rgb="FF000000"/>
            </x14:dataBar>
            <x14:dxf/>
          </x14:cfRule>
          <xm:sqref>E23</xm:sqref>
        </x14:conditionalFormatting>
        <x14:conditionalFormatting xmlns:xm="http://schemas.microsoft.com/office/excel/2006/main">
          <x14:cfRule type="dataBar" id="{e7fe0ac4-b9b1-4633-bbe6-f26b4d8338df}">
            <x14:dataBar minLength="0" maxLength="100" gradient="0">
              <x14:cfvo type="num">
                <xm:f>0</xm:f>
              </x14:cfvo>
              <x14:cfvo type="num">
                <xm:f>10</xm:f>
              </x14:cfvo>
              <x14:negativeFillColor rgb="FFFF0000"/>
              <x14:axisColor rgb="FF000000"/>
            </x14:dataBar>
            <x14:dxf/>
          </x14:cfRule>
          <xm:sqref>E17</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B2:G39"/>
  <sheetViews>
    <sheetView zoomScaleSheetLayoutView="100" zoomScalePageLayoutView="0" workbookViewId="0" topLeftCell="A1">
      <selection activeCell="C9" sqref="C9"/>
    </sheetView>
  </sheetViews>
  <sheetFormatPr defaultColWidth="9.140625" defaultRowHeight="15"/>
  <cols>
    <col min="1" max="1" width="2.57421875" style="45" customWidth="1"/>
    <col min="2" max="2" width="26.140625" style="45" customWidth="1"/>
    <col min="3" max="3" width="11.7109375" style="45" customWidth="1"/>
    <col min="4" max="4" width="56.8515625" style="45" customWidth="1"/>
    <col min="5" max="5" width="11.7109375" style="45" customWidth="1"/>
    <col min="6" max="6" width="0.9921875" style="45" customWidth="1"/>
    <col min="7" max="7" width="11.7109375" style="45" customWidth="1"/>
    <col min="8" max="8" width="2.7109375" style="45" customWidth="1"/>
    <col min="9" max="9" width="15.00390625" style="45" customWidth="1"/>
    <col min="10" max="16384" width="9.140625" style="45" customWidth="1"/>
  </cols>
  <sheetData>
    <row r="1" ht="79.5" customHeight="1"/>
    <row r="2" ht="15" customHeight="1">
      <c r="B2" s="46"/>
    </row>
    <row r="3" spans="2:7" ht="18.75">
      <c r="B3" s="197" t="s">
        <v>55</v>
      </c>
      <c r="C3" s="198"/>
      <c r="D3" s="199"/>
      <c r="E3" s="198"/>
      <c r="F3" s="198"/>
      <c r="G3" s="201">
        <f>Application!E12</f>
        <v>0</v>
      </c>
    </row>
    <row r="4" spans="2:7" ht="4.5" customHeight="1">
      <c r="B4" s="110"/>
      <c r="C4" s="237"/>
      <c r="D4" s="236"/>
      <c r="E4" s="237"/>
      <c r="F4" s="202"/>
      <c r="G4" s="280"/>
    </row>
    <row r="5" spans="2:7" ht="18.75">
      <c r="B5" s="197" t="s">
        <v>56</v>
      </c>
      <c r="C5" s="198"/>
      <c r="D5" s="199"/>
      <c r="E5" s="198"/>
      <c r="F5" s="198"/>
      <c r="G5" s="201">
        <f>Application!E13</f>
        <v>0</v>
      </c>
    </row>
    <row r="7" spans="2:7" ht="31.5" customHeight="1">
      <c r="B7" s="366" t="s">
        <v>307</v>
      </c>
      <c r="C7" s="366"/>
      <c r="D7" s="366"/>
      <c r="E7" s="366"/>
      <c r="F7" s="366"/>
      <c r="G7" s="366"/>
    </row>
    <row r="9" spans="2:3" ht="41.25" customHeight="1">
      <c r="B9" s="281" t="s">
        <v>326</v>
      </c>
      <c r="C9" s="48" t="s">
        <v>294</v>
      </c>
    </row>
    <row r="11" spans="2:7" ht="41.25" customHeight="1">
      <c r="B11" s="335" t="s">
        <v>64</v>
      </c>
      <c r="C11" s="335" t="s">
        <v>169</v>
      </c>
      <c r="D11" s="335" t="s">
        <v>65</v>
      </c>
      <c r="E11" s="335" t="s">
        <v>66</v>
      </c>
      <c r="F11" s="50"/>
      <c r="G11" s="335" t="s">
        <v>170</v>
      </c>
    </row>
    <row r="12" spans="2:7" s="47" customFormat="1" ht="4.5" customHeight="1">
      <c r="B12" s="51"/>
      <c r="C12" s="51"/>
      <c r="D12" s="51"/>
      <c r="E12" s="51"/>
      <c r="F12" s="51"/>
      <c r="G12" s="51"/>
    </row>
    <row r="13" spans="2:7" ht="18" customHeight="1">
      <c r="B13" s="52" t="s">
        <v>67</v>
      </c>
      <c r="C13" s="53" t="s">
        <v>68</v>
      </c>
      <c r="D13" s="52" t="s">
        <v>69</v>
      </c>
      <c r="E13" s="284"/>
      <c r="F13" s="54"/>
      <c r="G13" s="282"/>
    </row>
    <row r="14" spans="2:7" s="47" customFormat="1" ht="4.5" customHeight="1">
      <c r="B14" s="55"/>
      <c r="C14" s="332"/>
      <c r="D14" s="55"/>
      <c r="E14" s="54"/>
      <c r="F14" s="54"/>
      <c r="G14" s="54"/>
    </row>
    <row r="15" spans="2:7" ht="18" customHeight="1">
      <c r="B15" s="52" t="s">
        <v>70</v>
      </c>
      <c r="C15" s="53" t="s">
        <v>71</v>
      </c>
      <c r="D15" s="52" t="s">
        <v>72</v>
      </c>
      <c r="E15" s="284"/>
      <c r="F15" s="54"/>
      <c r="G15" s="282"/>
    </row>
    <row r="16" spans="2:7" ht="4.5" customHeight="1">
      <c r="B16" s="55"/>
      <c r="C16" s="332"/>
      <c r="D16" s="55"/>
      <c r="E16" s="54"/>
      <c r="F16" s="54"/>
      <c r="G16" s="54"/>
    </row>
    <row r="17" spans="2:7" ht="18" customHeight="1">
      <c r="B17" s="52" t="s">
        <v>73</v>
      </c>
      <c r="C17" s="53" t="s">
        <v>74</v>
      </c>
      <c r="D17" s="52" t="s">
        <v>72</v>
      </c>
      <c r="E17" s="283"/>
      <c r="F17" s="54"/>
      <c r="G17" s="282"/>
    </row>
    <row r="18" spans="2:7" ht="4.5" customHeight="1">
      <c r="B18" s="55"/>
      <c r="C18" s="332"/>
      <c r="D18" s="55"/>
      <c r="E18" s="54"/>
      <c r="F18" s="54"/>
      <c r="G18" s="54"/>
    </row>
    <row r="19" spans="2:7" ht="33" customHeight="1">
      <c r="B19" s="52" t="s">
        <v>75</v>
      </c>
      <c r="C19" s="53" t="s">
        <v>74</v>
      </c>
      <c r="D19" s="52" t="s">
        <v>76</v>
      </c>
      <c r="E19" s="283"/>
      <c r="F19" s="54"/>
      <c r="G19" s="282"/>
    </row>
    <row r="20" spans="2:7" ht="4.5" customHeight="1">
      <c r="B20" s="55"/>
      <c r="C20" s="332"/>
      <c r="D20" s="55"/>
      <c r="E20" s="54"/>
      <c r="F20" s="54"/>
      <c r="G20" s="54"/>
    </row>
    <row r="21" spans="2:7" ht="51.75" customHeight="1">
      <c r="B21" s="52" t="s">
        <v>77</v>
      </c>
      <c r="C21" s="53" t="s">
        <v>74</v>
      </c>
      <c r="D21" s="52" t="s">
        <v>78</v>
      </c>
      <c r="E21" s="283"/>
      <c r="F21" s="54"/>
      <c r="G21" s="282"/>
    </row>
    <row r="22" spans="2:7" ht="4.5" customHeight="1">
      <c r="B22" s="55"/>
      <c r="C22" s="332"/>
      <c r="D22" s="55"/>
      <c r="E22" s="54"/>
      <c r="F22" s="54"/>
      <c r="G22" s="54"/>
    </row>
    <row r="23" spans="2:7" ht="47.25" customHeight="1">
      <c r="B23" s="52" t="s">
        <v>79</v>
      </c>
      <c r="C23" s="53" t="s">
        <v>74</v>
      </c>
      <c r="D23" s="52" t="s">
        <v>80</v>
      </c>
      <c r="E23" s="283"/>
      <c r="F23" s="54"/>
      <c r="G23" s="282"/>
    </row>
    <row r="24" spans="2:7" ht="4.5" customHeight="1">
      <c r="B24" s="55"/>
      <c r="C24" s="332"/>
      <c r="D24" s="55"/>
      <c r="E24" s="54"/>
      <c r="F24" s="54"/>
      <c r="G24" s="54"/>
    </row>
    <row r="25" spans="2:7" ht="79.5" customHeight="1">
      <c r="B25" s="52" t="s">
        <v>81</v>
      </c>
      <c r="C25" s="53" t="s">
        <v>74</v>
      </c>
      <c r="D25" s="52" t="s">
        <v>82</v>
      </c>
      <c r="E25" s="283"/>
      <c r="F25" s="54"/>
      <c r="G25" s="282"/>
    </row>
    <row r="26" spans="2:7" ht="4.5" customHeight="1">
      <c r="B26" s="55"/>
      <c r="C26" s="332"/>
      <c r="D26" s="55"/>
      <c r="E26" s="54"/>
      <c r="F26" s="54"/>
      <c r="G26" s="54"/>
    </row>
    <row r="27" spans="2:7" ht="78" customHeight="1">
      <c r="B27" s="52" t="s">
        <v>83</v>
      </c>
      <c r="C27" s="53" t="s">
        <v>84</v>
      </c>
      <c r="D27" s="52" t="s">
        <v>85</v>
      </c>
      <c r="E27" s="283"/>
      <c r="F27" s="54"/>
      <c r="G27" s="282"/>
    </row>
    <row r="28" spans="2:7" ht="4.5" customHeight="1">
      <c r="B28" s="55"/>
      <c r="C28" s="332"/>
      <c r="D28" s="55"/>
      <c r="E28" s="54"/>
      <c r="F28" s="54"/>
      <c r="G28" s="54"/>
    </row>
    <row r="29" spans="2:7" ht="48.75" customHeight="1">
      <c r="B29" s="52" t="s">
        <v>86</v>
      </c>
      <c r="C29" s="53" t="s">
        <v>74</v>
      </c>
      <c r="D29" s="52" t="s">
        <v>87</v>
      </c>
      <c r="E29" s="283"/>
      <c r="F29" s="54"/>
      <c r="G29" s="282"/>
    </row>
    <row r="30" spans="2:7" ht="15">
      <c r="B30" s="57"/>
      <c r="C30" s="57"/>
      <c r="D30" s="57"/>
      <c r="E30" s="57"/>
      <c r="F30" s="57"/>
      <c r="G30" s="57"/>
    </row>
    <row r="31" spans="2:7" ht="15">
      <c r="B31" s="373" t="s">
        <v>88</v>
      </c>
      <c r="C31" s="373"/>
      <c r="D31" s="373"/>
      <c r="E31" s="373"/>
      <c r="F31" s="373"/>
      <c r="G31" s="373"/>
    </row>
    <row r="32" spans="2:7" ht="15">
      <c r="B32" s="333"/>
      <c r="C32" s="333"/>
      <c r="D32" s="333"/>
      <c r="E32" s="333"/>
      <c r="F32" s="333"/>
      <c r="G32" s="333"/>
    </row>
    <row r="33" spans="2:7" ht="30" customHeight="1">
      <c r="B33" s="371"/>
      <c r="C33" s="372"/>
      <c r="D33" s="59" t="s">
        <v>121</v>
      </c>
      <c r="E33" s="57"/>
      <c r="F33" s="50"/>
      <c r="G33" s="50"/>
    </row>
    <row r="34" spans="2:7" ht="4.5" customHeight="1">
      <c r="B34" s="60"/>
      <c r="C34" s="57"/>
      <c r="D34" s="59"/>
      <c r="E34" s="57"/>
      <c r="F34" s="50"/>
      <c r="G34" s="50"/>
    </row>
    <row r="35" spans="2:7" ht="30" customHeight="1">
      <c r="B35" s="371"/>
      <c r="C35" s="372"/>
      <c r="D35" s="59" t="s">
        <v>122</v>
      </c>
      <c r="E35" s="57"/>
      <c r="F35" s="61"/>
      <c r="G35" s="61"/>
    </row>
    <row r="36" spans="2:7" ht="4.5" customHeight="1">
      <c r="B36" s="62"/>
      <c r="C36" s="57"/>
      <c r="D36" s="59"/>
      <c r="E36" s="57"/>
      <c r="F36" s="61"/>
      <c r="G36" s="61"/>
    </row>
    <row r="37" spans="2:7" ht="30" customHeight="1">
      <c r="B37" s="369"/>
      <c r="C37" s="370"/>
      <c r="D37" s="59" t="s">
        <v>36</v>
      </c>
      <c r="E37" s="57"/>
      <c r="F37" s="63"/>
      <c r="G37" s="63"/>
    </row>
    <row r="38" spans="2:7" ht="4.5" customHeight="1">
      <c r="B38" s="334"/>
      <c r="C38" s="57"/>
      <c r="D38" s="59"/>
      <c r="E38" s="57"/>
      <c r="F38" s="63"/>
      <c r="G38" s="63"/>
    </row>
    <row r="39" spans="2:7" ht="30" customHeight="1">
      <c r="B39" s="367"/>
      <c r="C39" s="368"/>
      <c r="D39" s="59" t="s">
        <v>123</v>
      </c>
      <c r="E39" s="57"/>
      <c r="F39" s="63"/>
      <c r="G39" s="63"/>
    </row>
  </sheetData>
  <sheetProtection password="E941" sheet="1" objects="1" scenarios="1" selectLockedCells="1"/>
  <mergeCells count="6">
    <mergeCell ref="B7:G7"/>
    <mergeCell ref="B39:C39"/>
    <mergeCell ref="B37:C37"/>
    <mergeCell ref="B35:C35"/>
    <mergeCell ref="B33:C33"/>
    <mergeCell ref="B31:G31"/>
  </mergeCells>
  <conditionalFormatting sqref="C9">
    <cfRule type="cellIs" priority="1" dxfId="15" operator="equal" stopIfTrue="1">
      <formula>"YES"</formula>
    </cfRule>
    <cfRule type="cellIs" priority="2" dxfId="16" operator="equal" stopIfTrue="1">
      <formula>"NO"</formula>
    </cfRule>
  </conditionalFormatting>
  <dataValidations count="1">
    <dataValidation type="list" allowBlank="1" showInputMessage="1" showErrorMessage="1" promptTitle="Commissioning Completed" prompt="Only check this box &quot;YES&quot; if ALL commissioning activities are completed and documented." sqref="C9">
      <formula1>"NO,YES"</formula1>
    </dataValidation>
  </dataValidations>
  <printOptions horizontalCentered="1"/>
  <pageMargins left="0.45" right="0.45" top="0.5" bottom="0.5" header="0.3" footer="0.3"/>
  <pageSetup fitToHeight="2" fitToWidth="1" horizontalDpi="600" verticalDpi="600" orientation="portrait" scale="81" r:id="rId2"/>
  <colBreaks count="1" manualBreakCount="1">
    <brk id="8"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B3:J29"/>
  <sheetViews>
    <sheetView zoomScaleSheetLayoutView="100" zoomScalePageLayoutView="0" workbookViewId="0" topLeftCell="A1">
      <selection activeCell="C9" sqref="C9"/>
    </sheetView>
  </sheetViews>
  <sheetFormatPr defaultColWidth="9.140625" defaultRowHeight="15"/>
  <cols>
    <col min="1" max="1" width="2.57421875" style="45" customWidth="1"/>
    <col min="2" max="2" width="31.00390625" style="45" customWidth="1"/>
    <col min="3" max="3" width="9.57421875" style="45" customWidth="1"/>
    <col min="4" max="4" width="48.28125" style="45" customWidth="1"/>
    <col min="5" max="5" width="15.7109375" style="45" customWidth="1"/>
    <col min="6" max="6" width="0.9921875" style="45" customWidth="1"/>
    <col min="7" max="7" width="15.8515625" style="45" customWidth="1"/>
    <col min="8" max="8" width="2.7109375" style="45" customWidth="1"/>
    <col min="9" max="16384" width="9.140625" style="45" customWidth="1"/>
  </cols>
  <sheetData>
    <row r="1" ht="75" customHeight="1"/>
    <row r="2" ht="15" customHeight="1"/>
    <row r="3" spans="2:7" ht="18.75">
      <c r="B3" s="271" t="s">
        <v>55</v>
      </c>
      <c r="C3" s="272"/>
      <c r="D3" s="273"/>
      <c r="E3" s="272"/>
      <c r="F3" s="198"/>
      <c r="G3" s="274">
        <f>Application!E12</f>
        <v>0</v>
      </c>
    </row>
    <row r="4" spans="2:7" ht="4.5" customHeight="1">
      <c r="B4" s="275"/>
      <c r="C4" s="276"/>
      <c r="D4" s="277"/>
      <c r="E4" s="276"/>
      <c r="F4" s="278"/>
      <c r="G4" s="279"/>
    </row>
    <row r="5" spans="2:7" ht="18.75">
      <c r="B5" s="271" t="s">
        <v>56</v>
      </c>
      <c r="C5" s="272"/>
      <c r="D5" s="273"/>
      <c r="E5" s="272"/>
      <c r="F5" s="198"/>
      <c r="G5" s="274">
        <f>Application!E13</f>
        <v>0</v>
      </c>
    </row>
    <row r="7" spans="2:7" ht="49.5" customHeight="1">
      <c r="B7" s="366" t="s">
        <v>306</v>
      </c>
      <c r="C7" s="366"/>
      <c r="D7" s="366"/>
      <c r="E7" s="366"/>
      <c r="F7" s="366"/>
      <c r="G7" s="366"/>
    </row>
    <row r="9" spans="2:10" ht="40.5" customHeight="1">
      <c r="B9" s="281" t="s">
        <v>326</v>
      </c>
      <c r="C9" s="48" t="s">
        <v>294</v>
      </c>
      <c r="E9" s="65"/>
      <c r="F9" s="65"/>
      <c r="G9" s="65"/>
      <c r="H9" s="66"/>
      <c r="I9" s="66"/>
      <c r="J9" s="66"/>
    </row>
    <row r="11" spans="2:7" ht="41.25" customHeight="1">
      <c r="B11" s="49" t="s">
        <v>64</v>
      </c>
      <c r="C11" s="49" t="s">
        <v>169</v>
      </c>
      <c r="D11" s="49" t="s">
        <v>65</v>
      </c>
      <c r="E11" s="49" t="s">
        <v>66</v>
      </c>
      <c r="F11" s="67"/>
      <c r="G11" s="49" t="s">
        <v>170</v>
      </c>
    </row>
    <row r="12" spans="2:7" s="47" customFormat="1" ht="4.5" customHeight="1">
      <c r="B12" s="67"/>
      <c r="C12" s="67"/>
      <c r="D12" s="67"/>
      <c r="E12" s="67"/>
      <c r="F12" s="67"/>
      <c r="G12" s="67"/>
    </row>
    <row r="13" spans="2:7" ht="46.5" customHeight="1">
      <c r="B13" s="68" t="s">
        <v>89</v>
      </c>
      <c r="C13" s="69" t="s">
        <v>74</v>
      </c>
      <c r="D13" s="68" t="s">
        <v>90</v>
      </c>
      <c r="E13" s="284"/>
      <c r="F13" s="56"/>
      <c r="G13" s="282"/>
    </row>
    <row r="14" spans="2:7" s="47" customFormat="1" ht="4.5" customHeight="1">
      <c r="B14" s="55"/>
      <c r="C14" s="56"/>
      <c r="D14" s="55"/>
      <c r="E14" s="56"/>
      <c r="F14" s="56"/>
      <c r="G14" s="56"/>
    </row>
    <row r="15" spans="2:7" ht="47.25" customHeight="1">
      <c r="B15" s="68" t="s">
        <v>91</v>
      </c>
      <c r="C15" s="69" t="s">
        <v>74</v>
      </c>
      <c r="D15" s="68" t="s">
        <v>92</v>
      </c>
      <c r="E15" s="284"/>
      <c r="F15" s="56"/>
      <c r="G15" s="282"/>
    </row>
    <row r="16" spans="2:7" s="47" customFormat="1" ht="4.5" customHeight="1">
      <c r="B16" s="55"/>
      <c r="C16" s="56"/>
      <c r="D16" s="55"/>
      <c r="E16" s="56"/>
      <c r="F16" s="56"/>
      <c r="G16" s="56"/>
    </row>
    <row r="17" spans="2:7" ht="42" customHeight="1">
      <c r="B17" s="68" t="s">
        <v>93</v>
      </c>
      <c r="C17" s="69" t="s">
        <v>74</v>
      </c>
      <c r="D17" s="68" t="s">
        <v>94</v>
      </c>
      <c r="E17" s="284"/>
      <c r="F17" s="56"/>
      <c r="G17" s="282"/>
    </row>
    <row r="18" spans="2:7" s="47" customFormat="1" ht="4.5" customHeight="1">
      <c r="B18" s="55"/>
      <c r="C18" s="56"/>
      <c r="D18" s="55"/>
      <c r="E18" s="56"/>
      <c r="F18" s="56"/>
      <c r="G18" s="56"/>
    </row>
    <row r="19" spans="2:7" ht="42" customHeight="1">
      <c r="B19" s="68" t="s">
        <v>95</v>
      </c>
      <c r="C19" s="69" t="s">
        <v>74</v>
      </c>
      <c r="D19" s="68" t="s">
        <v>96</v>
      </c>
      <c r="E19" s="284"/>
      <c r="F19" s="56"/>
      <c r="G19" s="282"/>
    </row>
    <row r="20" spans="2:7" ht="15">
      <c r="B20" s="57"/>
      <c r="C20" s="57"/>
      <c r="D20" s="57"/>
      <c r="E20" s="57"/>
      <c r="F20" s="57"/>
      <c r="G20" s="57"/>
    </row>
    <row r="21" spans="2:7" ht="15">
      <c r="B21" s="374" t="s">
        <v>97</v>
      </c>
      <c r="C21" s="374"/>
      <c r="D21" s="374"/>
      <c r="E21" s="374"/>
      <c r="F21" s="374"/>
      <c r="G21" s="374"/>
    </row>
    <row r="22" spans="2:7" ht="15">
      <c r="B22" s="70"/>
      <c r="C22" s="70"/>
      <c r="D22" s="70"/>
      <c r="E22" s="50"/>
      <c r="F22" s="50"/>
      <c r="G22" s="50"/>
    </row>
    <row r="23" spans="2:7" ht="29.25" customHeight="1">
      <c r="B23" s="371"/>
      <c r="C23" s="372"/>
      <c r="D23" s="59" t="s">
        <v>121</v>
      </c>
      <c r="E23" s="28"/>
      <c r="F23" s="71"/>
      <c r="G23" s="71"/>
    </row>
    <row r="24" spans="2:7" ht="4.5" customHeight="1">
      <c r="B24" s="60"/>
      <c r="C24" s="57"/>
      <c r="D24" s="59"/>
      <c r="E24" s="28"/>
      <c r="F24" s="72"/>
      <c r="G24" s="72"/>
    </row>
    <row r="25" spans="2:7" ht="29.25" customHeight="1">
      <c r="B25" s="369"/>
      <c r="C25" s="370"/>
      <c r="D25" s="59" t="s">
        <v>122</v>
      </c>
      <c r="E25" s="73"/>
      <c r="F25" s="72"/>
      <c r="G25" s="72"/>
    </row>
    <row r="26" spans="2:7" ht="4.5" customHeight="1">
      <c r="B26" s="60"/>
      <c r="C26" s="57"/>
      <c r="D26" s="59"/>
      <c r="E26" s="28"/>
      <c r="F26" s="50"/>
      <c r="G26" s="50"/>
    </row>
    <row r="27" spans="2:7" ht="29.25" customHeight="1">
      <c r="B27" s="369"/>
      <c r="C27" s="370"/>
      <c r="D27" s="59" t="s">
        <v>36</v>
      </c>
      <c r="E27" s="73"/>
      <c r="F27" s="57"/>
      <c r="G27" s="57"/>
    </row>
    <row r="28" spans="2:7" ht="4.5" customHeight="1">
      <c r="B28" s="74"/>
      <c r="C28" s="57"/>
      <c r="D28" s="59"/>
      <c r="E28" s="28"/>
      <c r="F28" s="57"/>
      <c r="G28" s="57"/>
    </row>
    <row r="29" spans="2:7" ht="29.25" customHeight="1">
      <c r="B29" s="375"/>
      <c r="C29" s="376"/>
      <c r="D29" s="59" t="s">
        <v>123</v>
      </c>
      <c r="E29" s="75"/>
      <c r="F29" s="57"/>
      <c r="G29" s="57"/>
    </row>
  </sheetData>
  <sheetProtection password="E951" sheet="1" objects="1" scenarios="1" selectLockedCells="1"/>
  <mergeCells count="6">
    <mergeCell ref="B7:G7"/>
    <mergeCell ref="B21:G21"/>
    <mergeCell ref="B29:C29"/>
    <mergeCell ref="B27:C27"/>
    <mergeCell ref="B25:C25"/>
    <mergeCell ref="B23:C23"/>
  </mergeCells>
  <conditionalFormatting sqref="C9">
    <cfRule type="cellIs" priority="1" dxfId="15" operator="equal" stopIfTrue="1">
      <formula>"YES"</formula>
    </cfRule>
    <cfRule type="cellIs" priority="2" dxfId="16" operator="equal" stopIfTrue="1">
      <formula>"NO"</formula>
    </cfRule>
  </conditionalFormatting>
  <dataValidations count="1">
    <dataValidation type="list" allowBlank="1" showInputMessage="1" showErrorMessage="1" promptTitle="Commissioning Completed" prompt="Only check this box &quot;YES&quot; if ALL commissioning activities are completed and documented." sqref="C9">
      <formula1>"NO,YES"</formula1>
    </dataValidation>
  </dataValidations>
  <printOptions horizontalCentered="1"/>
  <pageMargins left="0.45" right="0.45" top="0.5" bottom="0.5" header="0.3" footer="0.3"/>
  <pageSetup fitToHeight="2" fitToWidth="1" horizontalDpi="600" verticalDpi="600" orientation="portrait" scale="80" r:id="rId2"/>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B1:O79"/>
  <sheetViews>
    <sheetView zoomScalePageLayoutView="0" workbookViewId="0" topLeftCell="A1">
      <selection activeCell="A1" sqref="A1"/>
    </sheetView>
  </sheetViews>
  <sheetFormatPr defaultColWidth="9.140625" defaultRowHeight="15"/>
  <cols>
    <col min="1" max="1" width="2.140625" style="77" customWidth="1"/>
    <col min="2" max="2" width="25.7109375" style="77" bestFit="1" customWidth="1"/>
    <col min="3" max="3" width="14.28125" style="79" bestFit="1" customWidth="1"/>
    <col min="4" max="4" width="12.7109375" style="79" bestFit="1" customWidth="1"/>
    <col min="5" max="5" width="9.7109375" style="79" bestFit="1" customWidth="1"/>
    <col min="6" max="6" width="8.00390625" style="77" customWidth="1"/>
    <col min="7" max="7" width="5.28125" style="79" customWidth="1"/>
    <col min="8" max="8" width="5.00390625" style="77" customWidth="1"/>
    <col min="9" max="10" width="16.8515625" style="77" customWidth="1"/>
    <col min="11" max="11" width="12.140625" style="77" customWidth="1"/>
    <col min="12" max="12" width="16.421875" style="77" bestFit="1" customWidth="1"/>
    <col min="13" max="13" width="21.7109375" style="77" bestFit="1" customWidth="1"/>
    <col min="14" max="16384" width="9.140625" style="77" customWidth="1"/>
  </cols>
  <sheetData>
    <row r="1" spans="2:7" ht="18.75">
      <c r="B1" s="378" t="s">
        <v>239</v>
      </c>
      <c r="C1" s="378"/>
      <c r="D1" s="378"/>
      <c r="E1" s="378"/>
      <c r="F1" s="76"/>
      <c r="G1" s="76"/>
    </row>
    <row r="3" spans="2:7" ht="26.25" customHeight="1">
      <c r="B3" s="380" t="s">
        <v>218</v>
      </c>
      <c r="C3" s="380"/>
      <c r="D3" s="380"/>
      <c r="E3" s="380"/>
      <c r="F3" s="78"/>
      <c r="G3" s="78"/>
    </row>
    <row r="5" spans="2:5" ht="15">
      <c r="B5" s="377" t="s">
        <v>10</v>
      </c>
      <c r="C5" s="377"/>
      <c r="D5" s="377"/>
      <c r="E5" s="377"/>
    </row>
    <row r="6" spans="2:6" ht="15">
      <c r="B6" s="80" t="s">
        <v>238</v>
      </c>
      <c r="C6" s="81"/>
      <c r="D6" s="383" t="s">
        <v>219</v>
      </c>
      <c r="E6" s="383"/>
      <c r="F6" s="44"/>
    </row>
    <row r="7" spans="2:5" ht="15">
      <c r="B7" s="82" t="s">
        <v>11</v>
      </c>
      <c r="C7" s="83"/>
      <c r="D7" s="84">
        <v>1.6</v>
      </c>
      <c r="E7" s="85" t="s">
        <v>16</v>
      </c>
    </row>
    <row r="8" spans="2:5" ht="15">
      <c r="B8" s="86" t="s">
        <v>12</v>
      </c>
      <c r="C8" s="87"/>
      <c r="D8" s="88">
        <v>1</v>
      </c>
      <c r="E8" s="89" t="s">
        <v>16</v>
      </c>
    </row>
    <row r="9" spans="2:5" ht="15">
      <c r="B9" s="82" t="s">
        <v>13</v>
      </c>
      <c r="C9" s="83"/>
      <c r="D9" s="84">
        <v>2.5</v>
      </c>
      <c r="E9" s="85" t="s">
        <v>17</v>
      </c>
    </row>
    <row r="10" spans="2:5" ht="15">
      <c r="B10" s="86" t="s">
        <v>25</v>
      </c>
      <c r="C10" s="87"/>
      <c r="D10" s="90">
        <v>2.5</v>
      </c>
      <c r="E10" s="89" t="s">
        <v>17</v>
      </c>
    </row>
    <row r="11" spans="2:5" ht="15">
      <c r="B11" s="82" t="s">
        <v>14</v>
      </c>
      <c r="C11" s="83"/>
      <c r="D11" s="84">
        <v>2.5</v>
      </c>
      <c r="E11" s="85" t="s">
        <v>17</v>
      </c>
    </row>
    <row r="12" spans="2:5" ht="15">
      <c r="B12" s="86" t="s">
        <v>15</v>
      </c>
      <c r="C12" s="87"/>
      <c r="D12" s="90">
        <v>0.25</v>
      </c>
      <c r="E12" s="89" t="s">
        <v>18</v>
      </c>
    </row>
    <row r="13" spans="2:5" ht="15">
      <c r="B13" s="28"/>
      <c r="C13" s="91"/>
      <c r="D13" s="26"/>
      <c r="E13" s="25"/>
    </row>
    <row r="14" spans="2:8" s="93" customFormat="1" ht="25.5" customHeight="1">
      <c r="B14" s="379" t="s">
        <v>220</v>
      </c>
      <c r="C14" s="379"/>
      <c r="D14" s="379"/>
      <c r="E14" s="379"/>
      <c r="F14" s="92"/>
      <c r="G14" s="92"/>
      <c r="H14" s="92"/>
    </row>
    <row r="15" spans="2:6" ht="15">
      <c r="B15" s="94"/>
      <c r="C15" s="94"/>
      <c r="D15" s="94"/>
      <c r="E15" s="94"/>
      <c r="F15" s="91"/>
    </row>
    <row r="16" spans="2:8" ht="12.75" customHeight="1">
      <c r="B16" s="379" t="s">
        <v>221</v>
      </c>
      <c r="C16" s="379"/>
      <c r="D16" s="379"/>
      <c r="E16" s="379"/>
      <c r="F16" s="92"/>
      <c r="G16" s="92"/>
      <c r="H16" s="92"/>
    </row>
    <row r="17" spans="2:6" ht="15">
      <c r="B17" s="28"/>
      <c r="C17" s="91"/>
      <c r="D17" s="91"/>
      <c r="E17" s="77"/>
      <c r="F17" s="91"/>
    </row>
    <row r="18" spans="2:6" ht="15">
      <c r="B18" s="377" t="s">
        <v>4</v>
      </c>
      <c r="C18" s="377"/>
      <c r="D18" s="377"/>
      <c r="E18" s="377"/>
      <c r="F18" s="91"/>
    </row>
    <row r="19" spans="2:6" ht="15">
      <c r="B19" s="80" t="s">
        <v>238</v>
      </c>
      <c r="D19" s="381" t="s">
        <v>219</v>
      </c>
      <c r="E19" s="382"/>
      <c r="F19" s="91"/>
    </row>
    <row r="20" spans="2:6" ht="15">
      <c r="B20" s="82" t="s">
        <v>19</v>
      </c>
      <c r="C20" s="83"/>
      <c r="D20" s="95">
        <v>2.5</v>
      </c>
      <c r="E20" s="85" t="s">
        <v>17</v>
      </c>
      <c r="F20" s="44"/>
    </row>
    <row r="21" spans="2:5" ht="15">
      <c r="B21" s="86" t="s">
        <v>222</v>
      </c>
      <c r="C21" s="87"/>
      <c r="D21" s="88" t="s">
        <v>223</v>
      </c>
      <c r="E21" s="89" t="s">
        <v>17</v>
      </c>
    </row>
    <row r="22" spans="2:5" ht="15">
      <c r="B22" s="82" t="s">
        <v>21</v>
      </c>
      <c r="C22" s="83"/>
      <c r="D22" s="95">
        <v>2.5</v>
      </c>
      <c r="E22" s="85" t="s">
        <v>17</v>
      </c>
    </row>
    <row r="23" spans="2:5" ht="15">
      <c r="B23" s="86" t="s">
        <v>225</v>
      </c>
      <c r="C23" s="87"/>
      <c r="D23" s="88" t="s">
        <v>224</v>
      </c>
      <c r="E23" s="89" t="s">
        <v>17</v>
      </c>
    </row>
    <row r="24" spans="2:5" ht="15">
      <c r="B24" s="82" t="s">
        <v>20</v>
      </c>
      <c r="C24" s="83"/>
      <c r="D24" s="95">
        <v>2.5</v>
      </c>
      <c r="E24" s="85" t="s">
        <v>17</v>
      </c>
    </row>
    <row r="25" spans="2:5" ht="15">
      <c r="B25" s="86" t="s">
        <v>226</v>
      </c>
      <c r="C25" s="87"/>
      <c r="D25" s="88" t="s">
        <v>227</v>
      </c>
      <c r="E25" s="89" t="s">
        <v>17</v>
      </c>
    </row>
    <row r="26" spans="2:5" ht="15">
      <c r="B26" s="82" t="s">
        <v>9</v>
      </c>
      <c r="C26" s="83"/>
      <c r="D26" s="95">
        <v>0.5</v>
      </c>
      <c r="E26" s="85" t="s">
        <v>17</v>
      </c>
    </row>
    <row r="27" spans="2:5" ht="15">
      <c r="B27" s="86" t="s">
        <v>8</v>
      </c>
      <c r="C27" s="87"/>
      <c r="D27" s="88">
        <v>2.5</v>
      </c>
      <c r="E27" s="89" t="s">
        <v>17</v>
      </c>
    </row>
    <row r="28" spans="2:5" ht="15">
      <c r="B28" s="82" t="s">
        <v>184</v>
      </c>
      <c r="C28" s="83"/>
      <c r="D28" s="95">
        <v>1.8</v>
      </c>
      <c r="E28" s="85" t="s">
        <v>17</v>
      </c>
    </row>
    <row r="30" spans="2:12" ht="15">
      <c r="B30" s="377" t="s">
        <v>5</v>
      </c>
      <c r="C30" s="377"/>
      <c r="D30" s="377"/>
      <c r="E30" s="377"/>
      <c r="L30" s="96"/>
    </row>
    <row r="31" spans="2:5" ht="15">
      <c r="B31" s="80" t="s">
        <v>238</v>
      </c>
      <c r="C31" s="91"/>
      <c r="D31" s="381" t="s">
        <v>219</v>
      </c>
      <c r="E31" s="382"/>
    </row>
    <row r="32" spans="2:5" ht="15">
      <c r="B32" s="82" t="s">
        <v>228</v>
      </c>
      <c r="C32" s="83"/>
      <c r="D32" s="95">
        <v>1.6</v>
      </c>
      <c r="E32" s="85" t="s">
        <v>16</v>
      </c>
    </row>
    <row r="33" spans="2:6" ht="15">
      <c r="B33" s="86" t="s">
        <v>229</v>
      </c>
      <c r="C33" s="87"/>
      <c r="D33" s="88">
        <v>1.2</v>
      </c>
      <c r="E33" s="89" t="s">
        <v>16</v>
      </c>
      <c r="F33" s="44"/>
    </row>
    <row r="34" spans="2:5" ht="15">
      <c r="B34" s="82" t="s">
        <v>230</v>
      </c>
      <c r="C34" s="83"/>
      <c r="D34" s="95">
        <v>1.1</v>
      </c>
      <c r="E34" s="85" t="s">
        <v>16</v>
      </c>
    </row>
    <row r="35" spans="2:5" ht="15">
      <c r="B35" s="86" t="s">
        <v>231</v>
      </c>
      <c r="C35" s="87"/>
      <c r="D35" s="88">
        <v>0.8</v>
      </c>
      <c r="E35" s="89" t="s">
        <v>16</v>
      </c>
    </row>
    <row r="36" spans="2:5" ht="15">
      <c r="B36" s="82" t="s">
        <v>232</v>
      </c>
      <c r="C36" s="83"/>
      <c r="D36" s="95" t="s">
        <v>233</v>
      </c>
      <c r="E36" s="85" t="s">
        <v>16</v>
      </c>
    </row>
    <row r="37" spans="2:7" ht="15">
      <c r="B37" s="86" t="s">
        <v>234</v>
      </c>
      <c r="C37" s="87"/>
      <c r="D37" s="88">
        <v>0</v>
      </c>
      <c r="E37" s="89" t="s">
        <v>16</v>
      </c>
      <c r="G37" s="91"/>
    </row>
    <row r="38" spans="2:7" ht="15">
      <c r="B38" s="82" t="s">
        <v>235</v>
      </c>
      <c r="C38" s="83"/>
      <c r="D38" s="95">
        <v>1</v>
      </c>
      <c r="E38" s="85" t="s">
        <v>16</v>
      </c>
      <c r="G38" s="91"/>
    </row>
    <row r="39" spans="2:7" ht="15">
      <c r="B39" s="86" t="s">
        <v>236</v>
      </c>
      <c r="C39" s="87"/>
      <c r="D39" s="88">
        <v>0.5</v>
      </c>
      <c r="E39" s="89" t="s">
        <v>16</v>
      </c>
      <c r="G39" s="91"/>
    </row>
    <row r="40" spans="2:7" ht="15">
      <c r="B40" s="82" t="s">
        <v>237</v>
      </c>
      <c r="C40" s="83"/>
      <c r="D40" s="95">
        <v>0</v>
      </c>
      <c r="E40" s="85" t="s">
        <v>16</v>
      </c>
      <c r="G40" s="91"/>
    </row>
    <row r="41" ht="15">
      <c r="G41" s="91"/>
    </row>
    <row r="42" spans="2:7" ht="61.5" customHeight="1">
      <c r="B42" s="384" t="s">
        <v>253</v>
      </c>
      <c r="C42" s="384"/>
      <c r="D42" s="384"/>
      <c r="E42" s="384"/>
      <c r="F42" s="64"/>
      <c r="G42" s="64"/>
    </row>
    <row r="43" spans="2:7" ht="15">
      <c r="B43" s="97"/>
      <c r="C43" s="97"/>
      <c r="D43" s="97"/>
      <c r="E43" s="97"/>
      <c r="F43" s="58"/>
      <c r="G43" s="58"/>
    </row>
    <row r="44" spans="2:7" ht="15">
      <c r="B44" s="98" t="s">
        <v>281</v>
      </c>
      <c r="C44" s="97"/>
      <c r="D44" s="97"/>
      <c r="E44" s="97"/>
      <c r="F44" s="58"/>
      <c r="G44" s="58"/>
    </row>
    <row r="45" spans="2:7" ht="15">
      <c r="B45" s="98"/>
      <c r="C45" s="97"/>
      <c r="D45" s="97"/>
      <c r="E45" s="97"/>
      <c r="F45" s="58"/>
      <c r="G45" s="58"/>
    </row>
    <row r="46" spans="2:7" ht="45.75" customHeight="1">
      <c r="B46" s="384" t="s">
        <v>254</v>
      </c>
      <c r="C46" s="384"/>
      <c r="D46" s="384"/>
      <c r="E46" s="384"/>
      <c r="F46" s="64"/>
      <c r="G46" s="64"/>
    </row>
    <row r="47" spans="2:7" ht="15">
      <c r="B47" s="27"/>
      <c r="C47" s="27"/>
      <c r="D47" s="27"/>
      <c r="E47" s="27"/>
      <c r="G47" s="91"/>
    </row>
    <row r="48" spans="2:7" ht="15">
      <c r="B48" s="377" t="s">
        <v>251</v>
      </c>
      <c r="C48" s="377"/>
      <c r="D48" s="377"/>
      <c r="E48" s="377"/>
      <c r="G48" s="91"/>
    </row>
    <row r="49" spans="2:7" ht="15">
      <c r="B49" s="99" t="s">
        <v>238</v>
      </c>
      <c r="C49" s="100" t="s">
        <v>243</v>
      </c>
      <c r="D49" s="100" t="s">
        <v>137</v>
      </c>
      <c r="E49" s="100" t="s">
        <v>148</v>
      </c>
      <c r="G49" s="91"/>
    </row>
    <row r="50" spans="2:7" ht="15">
      <c r="B50" s="101" t="s">
        <v>244</v>
      </c>
      <c r="C50" s="102">
        <v>15</v>
      </c>
      <c r="D50" s="102">
        <v>15</v>
      </c>
      <c r="E50" s="102">
        <v>60</v>
      </c>
      <c r="G50" s="91"/>
    </row>
    <row r="51" spans="2:7" ht="15">
      <c r="B51" s="103" t="s">
        <v>245</v>
      </c>
      <c r="C51" s="104">
        <v>300</v>
      </c>
      <c r="D51" s="104">
        <v>300</v>
      </c>
      <c r="E51" s="104">
        <v>480</v>
      </c>
      <c r="G51" s="91"/>
    </row>
    <row r="52" spans="2:5" ht="15">
      <c r="B52" s="101" t="s">
        <v>246</v>
      </c>
      <c r="C52" s="102">
        <v>15</v>
      </c>
      <c r="D52" s="102" t="s">
        <v>240</v>
      </c>
      <c r="E52" s="102">
        <v>60</v>
      </c>
    </row>
    <row r="53" spans="2:7" ht="15">
      <c r="B53" s="103" t="s">
        <v>247</v>
      </c>
      <c r="C53" s="104">
        <v>15</v>
      </c>
      <c r="D53" s="104" t="s">
        <v>240</v>
      </c>
      <c r="E53" s="104" t="s">
        <v>240</v>
      </c>
      <c r="G53" s="105"/>
    </row>
    <row r="54" spans="2:9" ht="15">
      <c r="B54" s="101" t="s">
        <v>248</v>
      </c>
      <c r="C54" s="102">
        <v>1</v>
      </c>
      <c r="D54" s="102">
        <v>1</v>
      </c>
      <c r="E54" s="102">
        <v>1</v>
      </c>
      <c r="H54" s="106"/>
      <c r="I54" s="79"/>
    </row>
    <row r="55" spans="2:9" ht="15">
      <c r="B55" s="103" t="s">
        <v>249</v>
      </c>
      <c r="C55" s="104">
        <v>1</v>
      </c>
      <c r="D55" s="104">
        <v>1</v>
      </c>
      <c r="E55" s="104">
        <v>1</v>
      </c>
      <c r="I55" s="79"/>
    </row>
    <row r="56" spans="2:15" ht="15">
      <c r="B56" s="101" t="s">
        <v>252</v>
      </c>
      <c r="C56" s="102">
        <v>1</v>
      </c>
      <c r="D56" s="102">
        <v>1</v>
      </c>
      <c r="E56" s="102">
        <v>1</v>
      </c>
      <c r="N56" s="107"/>
      <c r="O56" s="107"/>
    </row>
    <row r="57" ht="15">
      <c r="O57" s="107"/>
    </row>
    <row r="58" spans="2:15" ht="15">
      <c r="B58" s="377" t="s">
        <v>250</v>
      </c>
      <c r="C58" s="377"/>
      <c r="D58" s="377"/>
      <c r="E58" s="377"/>
      <c r="J58" s="107"/>
      <c r="K58" s="107"/>
      <c r="L58" s="107"/>
      <c r="M58" s="107"/>
      <c r="N58" s="107"/>
      <c r="O58" s="107"/>
    </row>
    <row r="59" spans="2:15" ht="15">
      <c r="B59" s="99" t="s">
        <v>238</v>
      </c>
      <c r="C59" s="100" t="s">
        <v>243</v>
      </c>
      <c r="D59" s="100" t="s">
        <v>137</v>
      </c>
      <c r="E59" s="100" t="s">
        <v>148</v>
      </c>
      <c r="H59" s="108"/>
      <c r="I59" s="107"/>
      <c r="J59" s="107"/>
      <c r="K59" s="107"/>
      <c r="L59" s="107"/>
      <c r="M59" s="107"/>
      <c r="N59" s="107"/>
      <c r="O59" s="107"/>
    </row>
    <row r="60" spans="2:15" ht="15">
      <c r="B60" s="101" t="s">
        <v>151</v>
      </c>
      <c r="C60" s="102">
        <v>3</v>
      </c>
      <c r="D60" s="102">
        <v>0.5</v>
      </c>
      <c r="E60" s="102">
        <v>5</v>
      </c>
      <c r="H60" s="107"/>
      <c r="I60" s="107"/>
      <c r="J60" s="107"/>
      <c r="K60" s="107"/>
      <c r="L60" s="107"/>
      <c r="M60" s="107"/>
      <c r="N60" s="107"/>
      <c r="O60" s="107"/>
    </row>
    <row r="61" spans="2:15" ht="15">
      <c r="B61" s="103" t="s">
        <v>150</v>
      </c>
      <c r="C61" s="104">
        <v>0.1</v>
      </c>
      <c r="D61" s="104">
        <v>0.1</v>
      </c>
      <c r="E61" s="104">
        <v>1</v>
      </c>
      <c r="H61" s="107"/>
      <c r="I61" s="107"/>
      <c r="J61" s="107"/>
      <c r="K61" s="107"/>
      <c r="L61" s="107"/>
      <c r="M61" s="107"/>
      <c r="N61" s="107"/>
      <c r="O61" s="107"/>
    </row>
    <row r="62" spans="2:15" ht="15">
      <c r="B62" s="101" t="s">
        <v>152</v>
      </c>
      <c r="C62" s="102">
        <v>1</v>
      </c>
      <c r="D62" s="102" t="s">
        <v>240</v>
      </c>
      <c r="E62" s="102">
        <v>4</v>
      </c>
      <c r="K62" s="107"/>
      <c r="L62" s="107"/>
      <c r="M62" s="107"/>
      <c r="N62" s="107"/>
      <c r="O62" s="107"/>
    </row>
    <row r="63" spans="2:5" ht="15">
      <c r="B63" s="103" t="s">
        <v>8</v>
      </c>
      <c r="C63" s="104">
        <v>0.1</v>
      </c>
      <c r="D63" s="104" t="s">
        <v>240</v>
      </c>
      <c r="E63" s="104" t="s">
        <v>240</v>
      </c>
    </row>
    <row r="64" spans="2:15" ht="15">
      <c r="B64" s="101" t="s">
        <v>241</v>
      </c>
      <c r="C64" s="102">
        <v>3</v>
      </c>
      <c r="D64" s="102">
        <v>0.5</v>
      </c>
      <c r="E64" s="102">
        <v>5</v>
      </c>
      <c r="O64" s="107"/>
    </row>
    <row r="65" spans="2:15" ht="15">
      <c r="B65" s="103" t="s">
        <v>242</v>
      </c>
      <c r="C65" s="104">
        <v>1</v>
      </c>
      <c r="D65" s="104">
        <v>0.1</v>
      </c>
      <c r="E65" s="104">
        <v>5</v>
      </c>
      <c r="O65" s="108"/>
    </row>
    <row r="66" spans="2:15" ht="15">
      <c r="B66" s="101" t="s">
        <v>27</v>
      </c>
      <c r="C66" s="102">
        <v>2</v>
      </c>
      <c r="D66" s="102">
        <v>0.4</v>
      </c>
      <c r="E66" s="102">
        <v>0</v>
      </c>
      <c r="H66" s="96"/>
      <c r="I66" s="107"/>
      <c r="J66" s="107"/>
      <c r="K66" s="107"/>
      <c r="L66" s="107"/>
      <c r="M66" s="107"/>
      <c r="N66" s="107"/>
      <c r="O66" s="107"/>
    </row>
    <row r="67" spans="8:15" ht="15">
      <c r="H67" s="108"/>
      <c r="I67" s="107"/>
      <c r="J67" s="107"/>
      <c r="K67" s="107"/>
      <c r="L67" s="107"/>
      <c r="M67" s="107"/>
      <c r="N67" s="107"/>
      <c r="O67" s="107"/>
    </row>
    <row r="68" spans="2:10" ht="15">
      <c r="B68" s="93"/>
      <c r="F68" s="79"/>
      <c r="H68" s="79"/>
      <c r="I68" s="79"/>
      <c r="J68" s="79"/>
    </row>
    <row r="69" spans="2:10" ht="15">
      <c r="B69" s="93"/>
      <c r="F69" s="79"/>
      <c r="H69" s="79"/>
      <c r="I69" s="79"/>
      <c r="J69" s="79"/>
    </row>
    <row r="70" spans="2:10" ht="15">
      <c r="B70" s="93"/>
      <c r="F70" s="79"/>
      <c r="H70" s="79"/>
      <c r="I70" s="79"/>
      <c r="J70" s="79"/>
    </row>
    <row r="71" spans="6:10" ht="15">
      <c r="F71" s="79"/>
      <c r="H71" s="79"/>
      <c r="I71" s="79"/>
      <c r="J71" s="79"/>
    </row>
    <row r="72" spans="2:13" ht="15">
      <c r="B72" s="107"/>
      <c r="C72" s="107"/>
      <c r="D72" s="107"/>
      <c r="E72" s="107"/>
      <c r="F72" s="107"/>
      <c r="G72" s="107"/>
      <c r="H72" s="107"/>
      <c r="I72" s="107"/>
      <c r="J72" s="107"/>
      <c r="K72" s="107"/>
      <c r="L72" s="107"/>
      <c r="M72" s="79"/>
    </row>
    <row r="73" spans="2:13" ht="15">
      <c r="B73" s="107"/>
      <c r="C73" s="107"/>
      <c r="D73" s="107"/>
      <c r="E73" s="107"/>
      <c r="F73" s="107"/>
      <c r="G73" s="107"/>
      <c r="H73" s="107"/>
      <c r="I73" s="107"/>
      <c r="J73" s="107"/>
      <c r="K73" s="107"/>
      <c r="L73" s="107"/>
      <c r="M73" s="79"/>
    </row>
    <row r="74" spans="2:12" s="108" customFormat="1" ht="15">
      <c r="B74" s="79"/>
      <c r="C74" s="107"/>
      <c r="D74" s="107"/>
      <c r="E74" s="107"/>
      <c r="F74" s="107"/>
      <c r="G74" s="107"/>
      <c r="H74" s="107"/>
      <c r="I74" s="107"/>
      <c r="J74" s="107"/>
      <c r="K74" s="107"/>
      <c r="L74" s="107"/>
    </row>
    <row r="75" spans="2:12" ht="15">
      <c r="B75" s="93"/>
      <c r="F75" s="79"/>
      <c r="H75" s="79"/>
      <c r="I75" s="79"/>
      <c r="J75" s="79"/>
      <c r="K75" s="79"/>
      <c r="L75" s="79"/>
    </row>
    <row r="76" spans="2:12" ht="15">
      <c r="B76" s="93"/>
      <c r="F76" s="79"/>
      <c r="H76" s="79"/>
      <c r="I76" s="79"/>
      <c r="J76" s="79"/>
      <c r="K76" s="79"/>
      <c r="L76" s="79"/>
    </row>
    <row r="77" spans="2:12" ht="15">
      <c r="B77" s="93"/>
      <c r="F77" s="79"/>
      <c r="H77" s="79"/>
      <c r="I77" s="79"/>
      <c r="K77" s="79"/>
      <c r="L77" s="79"/>
    </row>
    <row r="78" spans="2:12" ht="15">
      <c r="B78" s="93"/>
      <c r="F78" s="79"/>
      <c r="H78" s="79"/>
      <c r="I78" s="79"/>
      <c r="J78" s="79"/>
      <c r="K78" s="79"/>
      <c r="L78" s="79"/>
    </row>
    <row r="79" spans="6:10" ht="15">
      <c r="F79" s="79"/>
      <c r="H79" s="79"/>
      <c r="I79" s="79"/>
      <c r="J79" s="79"/>
    </row>
  </sheetData>
  <sheetProtection password="E9F9" sheet="1" selectLockedCells="1"/>
  <mergeCells count="14">
    <mergeCell ref="B58:E58"/>
    <mergeCell ref="D19:E19"/>
    <mergeCell ref="D31:E31"/>
    <mergeCell ref="D6:E6"/>
    <mergeCell ref="B30:E30"/>
    <mergeCell ref="B18:E18"/>
    <mergeCell ref="B42:E42"/>
    <mergeCell ref="B46:E46"/>
    <mergeCell ref="B5:E5"/>
    <mergeCell ref="B48:E48"/>
    <mergeCell ref="B1:E1"/>
    <mergeCell ref="B14:E14"/>
    <mergeCell ref="B16:E16"/>
    <mergeCell ref="B3:E3"/>
  </mergeCells>
  <printOptions horizontalCentered="1"/>
  <pageMargins left="0.45" right="0.45" top="0.5" bottom="0.5" header="0.3" footer="0.3"/>
  <pageSetup fitToHeight="1" fitToWidth="1" horizontalDpi="1200" verticalDpi="1200" orientation="portrait" scale="53" r:id="rId1"/>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B3:N137"/>
  <sheetViews>
    <sheetView zoomScaleSheetLayoutView="100" zoomScalePageLayoutView="85" workbookViewId="0" topLeftCell="A1">
      <selection activeCell="D12" sqref="D12"/>
    </sheetView>
  </sheetViews>
  <sheetFormatPr defaultColWidth="9.140625" defaultRowHeight="15"/>
  <cols>
    <col min="1" max="1" width="2.7109375" style="21" customWidth="1"/>
    <col min="2" max="2" width="37.7109375" style="111" customWidth="1"/>
    <col min="3" max="3" width="6.8515625" style="111" customWidth="1"/>
    <col min="4" max="5" width="9.00390625" style="111" customWidth="1"/>
    <col min="6" max="7" width="10.57421875" style="111" customWidth="1"/>
    <col min="8" max="8" width="11.28125" style="111" customWidth="1"/>
    <col min="9" max="10" width="13.7109375" style="111" customWidth="1"/>
    <col min="11" max="62" width="9.140625" style="21" customWidth="1"/>
    <col min="63" max="16384" width="9.140625" style="111" customWidth="1"/>
  </cols>
  <sheetData>
    <row r="1" s="21" customFormat="1" ht="75" customHeight="1"/>
    <row r="2" s="21" customFormat="1" ht="12" customHeight="1"/>
    <row r="3" spans="2:10" s="21" customFormat="1" ht="18.75">
      <c r="B3" s="197" t="s">
        <v>55</v>
      </c>
      <c r="C3" s="268"/>
      <c r="D3" s="199"/>
      <c r="E3" s="199"/>
      <c r="F3" s="199"/>
      <c r="G3" s="268"/>
      <c r="H3" s="268"/>
      <c r="I3" s="268"/>
      <c r="J3" s="201">
        <f>Application!E12</f>
        <v>0</v>
      </c>
    </row>
    <row r="4" spans="2:10" s="21" customFormat="1" ht="4.5" customHeight="1">
      <c r="B4" s="110"/>
      <c r="C4" s="236"/>
      <c r="D4" s="236"/>
      <c r="E4" s="236"/>
      <c r="F4" s="236"/>
      <c r="G4" s="269"/>
      <c r="H4" s="269"/>
      <c r="I4" s="269"/>
      <c r="J4" s="270"/>
    </row>
    <row r="5" spans="2:10" s="21" customFormat="1" ht="18.75">
      <c r="B5" s="197" t="s">
        <v>56</v>
      </c>
      <c r="C5" s="268"/>
      <c r="D5" s="199"/>
      <c r="E5" s="199"/>
      <c r="F5" s="199"/>
      <c r="G5" s="268"/>
      <c r="H5" s="268"/>
      <c r="I5" s="268"/>
      <c r="J5" s="201">
        <f>Application!E13</f>
        <v>0</v>
      </c>
    </row>
    <row r="6" s="21" customFormat="1" ht="4.5" customHeight="1">
      <c r="B6" s="110"/>
    </row>
    <row r="7" spans="2:10" s="21" customFormat="1" ht="50.25" customHeight="1">
      <c r="B7" s="366" t="s">
        <v>209</v>
      </c>
      <c r="C7" s="366"/>
      <c r="D7" s="366"/>
      <c r="E7" s="366"/>
      <c r="F7" s="366"/>
      <c r="G7" s="366"/>
      <c r="H7" s="366"/>
      <c r="I7" s="366"/>
      <c r="J7" s="366"/>
    </row>
    <row r="8" spans="2:10" s="21" customFormat="1" ht="15">
      <c r="B8" s="400" t="s">
        <v>298</v>
      </c>
      <c r="C8" s="400"/>
      <c r="D8" s="400"/>
      <c r="E8" s="400"/>
      <c r="F8" s="400"/>
      <c r="G8" s="400"/>
      <c r="H8" s="400"/>
      <c r="I8" s="400"/>
      <c r="J8" s="400"/>
    </row>
    <row r="9" spans="3:10" ht="3.75" customHeight="1">
      <c r="C9" s="21"/>
      <c r="D9" s="21"/>
      <c r="E9" s="21"/>
      <c r="F9" s="63"/>
      <c r="G9" s="63"/>
      <c r="H9" s="63"/>
      <c r="I9" s="63"/>
      <c r="J9" s="112"/>
    </row>
    <row r="10" spans="2:10" ht="18.75">
      <c r="B10" s="359" t="s">
        <v>33</v>
      </c>
      <c r="C10" s="359"/>
      <c r="D10" s="359"/>
      <c r="E10" s="359"/>
      <c r="F10" s="359"/>
      <c r="G10" s="359"/>
      <c r="H10" s="359"/>
      <c r="I10" s="359"/>
      <c r="J10" s="359"/>
    </row>
    <row r="11" spans="2:10" ht="4.5" customHeight="1">
      <c r="B11" s="110"/>
      <c r="C11" s="21"/>
      <c r="D11" s="21"/>
      <c r="E11" s="110"/>
      <c r="F11" s="63"/>
      <c r="G11" s="63"/>
      <c r="H11" s="63"/>
      <c r="I11" s="63"/>
      <c r="J11" s="112"/>
    </row>
    <row r="12" spans="2:10" ht="13.5" customHeight="1">
      <c r="B12" s="123" t="s">
        <v>255</v>
      </c>
      <c r="C12" s="124"/>
      <c r="D12" s="305">
        <v>250</v>
      </c>
      <c r="E12" s="113" t="s">
        <v>188</v>
      </c>
      <c r="F12" s="125"/>
      <c r="G12" s="125"/>
      <c r="H12" s="109"/>
      <c r="I12" s="109"/>
      <c r="J12" s="114"/>
    </row>
    <row r="13" spans="2:10" ht="4.5" customHeight="1">
      <c r="B13" s="106"/>
      <c r="C13" s="28"/>
      <c r="D13" s="38"/>
      <c r="E13" s="132"/>
      <c r="F13" s="28"/>
      <c r="G13" s="28"/>
      <c r="H13" s="21"/>
      <c r="I13" s="21"/>
      <c r="J13" s="112"/>
    </row>
    <row r="14" spans="2:10" ht="12.75" customHeight="1">
      <c r="B14" s="123" t="s">
        <v>136</v>
      </c>
      <c r="C14" s="124"/>
      <c r="D14" s="305">
        <v>1</v>
      </c>
      <c r="E14" s="113" t="s">
        <v>210</v>
      </c>
      <c r="F14" s="125"/>
      <c r="G14" s="125"/>
      <c r="H14" s="109"/>
      <c r="I14" s="109"/>
      <c r="J14" s="114"/>
    </row>
    <row r="15" spans="2:10" ht="13.5" customHeight="1">
      <c r="B15" s="126" t="s">
        <v>137</v>
      </c>
      <c r="C15" s="125"/>
      <c r="D15" s="306">
        <v>1</v>
      </c>
      <c r="E15" s="113" t="s">
        <v>327</v>
      </c>
      <c r="F15" s="125"/>
      <c r="G15" s="125"/>
      <c r="H15" s="109"/>
      <c r="I15" s="109"/>
      <c r="J15" s="114"/>
    </row>
    <row r="16" spans="2:10" ht="13.5" customHeight="1">
      <c r="B16" s="127" t="s">
        <v>148</v>
      </c>
      <c r="C16" s="128"/>
      <c r="D16" s="307">
        <v>1</v>
      </c>
      <c r="E16" s="113" t="s">
        <v>214</v>
      </c>
      <c r="F16" s="125"/>
      <c r="G16" s="125"/>
      <c r="H16" s="109"/>
      <c r="I16" s="109"/>
      <c r="J16" s="114"/>
    </row>
    <row r="17" spans="2:10" ht="13.5" customHeight="1">
      <c r="B17" s="123" t="s">
        <v>309</v>
      </c>
      <c r="C17" s="124"/>
      <c r="D17" s="129">
        <f>SUM(D14:D16)</f>
        <v>3</v>
      </c>
      <c r="E17" s="113" t="s">
        <v>211</v>
      </c>
      <c r="F17" s="125"/>
      <c r="G17" s="125"/>
      <c r="H17" s="109"/>
      <c r="I17" s="109"/>
      <c r="J17" s="114"/>
    </row>
    <row r="18" spans="2:10" ht="4.5" customHeight="1">
      <c r="B18" s="106"/>
      <c r="C18" s="28"/>
      <c r="D18" s="38"/>
      <c r="E18" s="132"/>
      <c r="F18" s="28"/>
      <c r="G18" s="28"/>
      <c r="H18" s="21"/>
      <c r="I18" s="21"/>
      <c r="J18" s="112"/>
    </row>
    <row r="19" spans="2:10" ht="15">
      <c r="B19" s="130" t="s">
        <v>215</v>
      </c>
      <c r="C19" s="124"/>
      <c r="D19" s="308">
        <v>0.5</v>
      </c>
      <c r="E19" s="113" t="s">
        <v>212</v>
      </c>
      <c r="F19" s="125"/>
      <c r="G19" s="125"/>
      <c r="H19" s="109"/>
      <c r="I19" s="109"/>
      <c r="J19" s="114"/>
    </row>
    <row r="20" spans="2:10" ht="13.5" customHeight="1">
      <c r="B20" s="130" t="s">
        <v>216</v>
      </c>
      <c r="C20" s="124"/>
      <c r="D20" s="308">
        <v>0.5</v>
      </c>
      <c r="E20" s="113" t="s">
        <v>213</v>
      </c>
      <c r="F20" s="125"/>
      <c r="G20" s="131"/>
      <c r="H20" s="115"/>
      <c r="I20" s="115"/>
      <c r="J20" s="116"/>
    </row>
    <row r="21" spans="2:10" ht="3.75" customHeight="1">
      <c r="B21" s="117"/>
      <c r="C21" s="118"/>
      <c r="D21" s="21"/>
      <c r="E21" s="112"/>
      <c r="F21" s="112"/>
      <c r="G21" s="112"/>
      <c r="H21" s="112"/>
      <c r="I21" s="112"/>
      <c r="J21" s="112"/>
    </row>
    <row r="22" spans="2:10" ht="18.75">
      <c r="B22" s="359" t="s">
        <v>312</v>
      </c>
      <c r="C22" s="359"/>
      <c r="D22" s="359"/>
      <c r="E22" s="359"/>
      <c r="F22" s="359"/>
      <c r="G22" s="359"/>
      <c r="H22" s="359"/>
      <c r="I22" s="359"/>
      <c r="J22" s="359"/>
    </row>
    <row r="23" spans="2:10" ht="3.75" customHeight="1">
      <c r="B23" s="24"/>
      <c r="C23" s="21"/>
      <c r="D23" s="21"/>
      <c r="E23" s="21"/>
      <c r="F23" s="21"/>
      <c r="G23" s="21"/>
      <c r="H23" s="21"/>
      <c r="I23" s="21"/>
      <c r="J23" s="21"/>
    </row>
    <row r="24" spans="2:10" ht="18.75" customHeight="1">
      <c r="B24" s="133"/>
      <c r="C24" s="28"/>
      <c r="D24" s="391" t="s">
        <v>160</v>
      </c>
      <c r="E24" s="392"/>
      <c r="F24" s="28"/>
      <c r="G24" s="28"/>
      <c r="H24" s="28"/>
      <c r="I24" s="391" t="s">
        <v>166</v>
      </c>
      <c r="J24" s="392"/>
    </row>
    <row r="25" spans="2:10" ht="18.75" customHeight="1">
      <c r="B25" s="285" t="s">
        <v>163</v>
      </c>
      <c r="C25" s="393" t="s">
        <v>0</v>
      </c>
      <c r="D25" s="386" t="s">
        <v>161</v>
      </c>
      <c r="E25" s="386" t="s">
        <v>98</v>
      </c>
      <c r="F25" s="393" t="s">
        <v>22</v>
      </c>
      <c r="G25" s="393" t="s">
        <v>54</v>
      </c>
      <c r="H25" s="393" t="s">
        <v>1</v>
      </c>
      <c r="I25" s="386" t="s">
        <v>161</v>
      </c>
      <c r="J25" s="386" t="s">
        <v>98</v>
      </c>
    </row>
    <row r="26" spans="2:10" ht="18.75" customHeight="1">
      <c r="B26" s="134" t="s">
        <v>23</v>
      </c>
      <c r="C26" s="393"/>
      <c r="D26" s="386"/>
      <c r="E26" s="386"/>
      <c r="F26" s="393"/>
      <c r="G26" s="393"/>
      <c r="H26" s="393"/>
      <c r="I26" s="386"/>
      <c r="J26" s="386"/>
    </row>
    <row r="27" spans="2:10" ht="31.5" customHeight="1">
      <c r="B27" s="304" t="s">
        <v>19</v>
      </c>
      <c r="C27" s="135">
        <f>VLOOKUP($G27,'Cr2 - Reference (HIDE)'!$A$68:$H$72,5,FALSE)</f>
        <v>3</v>
      </c>
      <c r="D27" s="135">
        <f>VLOOKUP($B27,'Cr2 - Reference (HIDE)'!$A$10:$E$27,3,FALSE)</f>
        <v>2.5</v>
      </c>
      <c r="E27" s="135">
        <f>VLOOKUP($B27,'Cr2 - Reference (HIDE)'!$A$10:$E$26,5,FALSE)</f>
        <v>2.5</v>
      </c>
      <c r="F27" s="135">
        <f>VLOOKUP(G27,'Cr2 - Reference (HIDE)'!$A$60:$H$64,5,FALSE)</f>
        <v>15</v>
      </c>
      <c r="G27" s="302" t="s">
        <v>136</v>
      </c>
      <c r="H27" s="40">
        <f>IF(G27=$B$14,$D$14,IF(G27=$B$15,$D$15,IF(G27=$B$17,$D$17,IF(G27=$B$16,$D$16,IF(G27="None","0")))))</f>
        <v>1</v>
      </c>
      <c r="I27" s="136">
        <f>($C27*($D27*($F27/60)))*$H27</f>
        <v>1.875</v>
      </c>
      <c r="J27" s="136">
        <f>($C27*($E27*($F27/60)))*$H27</f>
        <v>1.875</v>
      </c>
    </row>
    <row r="28" spans="2:10" ht="31.5" customHeight="1">
      <c r="B28" s="304" t="s">
        <v>177</v>
      </c>
      <c r="C28" s="135">
        <f>VLOOKUP($G28,'Cr2 - Reference (HIDE)'!$A$68:$H$72,5,FALSE)</f>
        <v>0</v>
      </c>
      <c r="D28" s="135">
        <f>VLOOKUP($B28,'Cr2 - Reference (HIDE)'!$A$10:$E$27,3,FALSE)</f>
        <v>0</v>
      </c>
      <c r="E28" s="135">
        <f>VLOOKUP($B28,'Cr2 - Reference (HIDE)'!$A$10:$E$26,5,FALSE)</f>
        <v>0</v>
      </c>
      <c r="F28" s="135">
        <f>VLOOKUP(G28,'Cr2 - Reference (HIDE)'!$A$60:$H$64,5,FALSE)</f>
        <v>0</v>
      </c>
      <c r="G28" s="302" t="s">
        <v>135</v>
      </c>
      <c r="H28" s="40" t="str">
        <f>IF(G28=$B$14,$D$14,IF(G28=$B$15,$D$15,IF(G28=$B$17,$D$17,IF(G28=$B$16,$D$16,IF(G28="None","0")))))</f>
        <v>0</v>
      </c>
      <c r="I28" s="136">
        <f>($C28*($D28*($F28/60)))*$H28</f>
        <v>0</v>
      </c>
      <c r="J28" s="136">
        <f>($C28*($E28*($F28/60)))*$H28</f>
        <v>0</v>
      </c>
    </row>
    <row r="29" spans="2:10" ht="31.5" customHeight="1">
      <c r="B29" s="304" t="s">
        <v>177</v>
      </c>
      <c r="C29" s="135">
        <f>VLOOKUP($G29,'Cr2 - Reference (HIDE)'!$A$68:$H$72,5,FALSE)</f>
        <v>0</v>
      </c>
      <c r="D29" s="135">
        <f>VLOOKUP($B29,'Cr2 - Reference (HIDE)'!$A$10:$E$27,3,FALSE)</f>
        <v>0</v>
      </c>
      <c r="E29" s="135">
        <f>VLOOKUP($B29,'Cr2 - Reference (HIDE)'!$A$10:$E$26,5,FALSE)</f>
        <v>0</v>
      </c>
      <c r="F29" s="135">
        <f>VLOOKUP(G29,'Cr2 - Reference (HIDE)'!$A$60:$H$64,5,FALSE)</f>
        <v>0</v>
      </c>
      <c r="G29" s="302" t="s">
        <v>135</v>
      </c>
      <c r="H29" s="40" t="str">
        <f>IF(G29=$B$14,$D$14,IF(G29=$B$15,$D$15,IF(G29=$B$17,$D$17,IF(G29=$B$16,$D$16,IF(G29="None","0")))))</f>
        <v>0</v>
      </c>
      <c r="I29" s="136">
        <f>($C29*($D29*($F29/60)))*$H29</f>
        <v>0</v>
      </c>
      <c r="J29" s="136">
        <f>($C29*($E29*($F29/60)))*$H29</f>
        <v>0</v>
      </c>
    </row>
    <row r="30" spans="2:10" ht="31.5" customHeight="1">
      <c r="B30" s="304" t="s">
        <v>185</v>
      </c>
      <c r="C30" s="135">
        <f>VLOOKUP($G30,'Cr2 - Reference (HIDE)'!$A$68:$H$72,5,FALSE)</f>
        <v>0</v>
      </c>
      <c r="D30" s="303"/>
      <c r="E30" s="135">
        <v>2.5</v>
      </c>
      <c r="F30" s="303"/>
      <c r="G30" s="302" t="s">
        <v>135</v>
      </c>
      <c r="H30" s="40" t="str">
        <f>IF(G30=$B$14,$D$14,IF(G30=$B$15,$D$15,IF(G30=$B$17,$D$17,IF(G30=$B$16,$D$16,IF(G30="None","0")))))</f>
        <v>0</v>
      </c>
      <c r="I30" s="136">
        <f>($C30*($D30*($F30/60)))*$H30</f>
        <v>0</v>
      </c>
      <c r="J30" s="136">
        <f>($C30*($E30*($F30/60)))*$H30</f>
        <v>0</v>
      </c>
    </row>
    <row r="31" spans="2:14" ht="31.5" customHeight="1">
      <c r="B31" s="304" t="s">
        <v>185</v>
      </c>
      <c r="C31" s="135">
        <f>VLOOKUP($G31,'Cr2 - Reference (HIDE)'!$A$68:$H$72,5,FALSE)</f>
        <v>0</v>
      </c>
      <c r="D31" s="303"/>
      <c r="E31" s="135">
        <v>2.5</v>
      </c>
      <c r="F31" s="303"/>
      <c r="G31" s="302" t="s">
        <v>135</v>
      </c>
      <c r="H31" s="40" t="str">
        <f>IF(G31=$B$14,$D$14,IF(G31=$B$15,$D$15,IF(G31=$B$17,$D$17,IF(G31=$B$16,$D$16,IF(G31="None","0")))))</f>
        <v>0</v>
      </c>
      <c r="I31" s="136">
        <f>($C31*($D31*($F31/60)))*$H31</f>
        <v>0</v>
      </c>
      <c r="J31" s="136">
        <f>($C31*($E31*($F31/60)))*$H31</f>
        <v>0</v>
      </c>
      <c r="N31" s="117"/>
    </row>
    <row r="32" spans="2:10" ht="18.75" customHeight="1">
      <c r="B32" s="137" t="s">
        <v>13</v>
      </c>
      <c r="C32" s="138"/>
      <c r="D32" s="138"/>
      <c r="E32" s="138"/>
      <c r="F32" s="139"/>
      <c r="G32" s="140"/>
      <c r="H32" s="139"/>
      <c r="I32" s="141"/>
      <c r="J32" s="142"/>
    </row>
    <row r="33" spans="2:10" ht="31.5" customHeight="1">
      <c r="B33" s="304" t="s">
        <v>21</v>
      </c>
      <c r="C33" s="135">
        <f>VLOOKUP($G33,'Cr2 - Reference (HIDE)'!$A$68:$H$72,6,FALSE)</f>
        <v>0.1</v>
      </c>
      <c r="D33" s="135">
        <f>VLOOKUP($B33,'Cr2 - Reference (HIDE)'!$A$10:$E$27,3,FALSE)</f>
        <v>2.5</v>
      </c>
      <c r="E33" s="135">
        <f>VLOOKUP($B33,'Cr2 - Reference (HIDE)'!$A$10:$E$26,5,FALSE)</f>
        <v>2.5</v>
      </c>
      <c r="F33" s="135">
        <f>VLOOKUP(G33,'Cr2 - Reference (HIDE)'!$A$60:$H$64,6,FALSE)</f>
        <v>300</v>
      </c>
      <c r="G33" s="302" t="s">
        <v>136</v>
      </c>
      <c r="H33" s="40">
        <f>IF(G33=$B$14,$D$14,IF(G33=$B$15,$D$15,IF(G33=$B$17,$D$17,IF(G33=$B$16,$D$16,IF(G33="None","0")))))</f>
        <v>1</v>
      </c>
      <c r="I33" s="136">
        <f>($C33*($D33*($F33/60)))*$H33</f>
        <v>1.25</v>
      </c>
      <c r="J33" s="136">
        <f>($C33*($E33*($F33/60)))*$H33</f>
        <v>1.25</v>
      </c>
    </row>
    <row r="34" spans="2:10" ht="31.5" customHeight="1">
      <c r="B34" s="304" t="s">
        <v>178</v>
      </c>
      <c r="C34" s="135">
        <f>VLOOKUP($G34,'Cr2 - Reference (HIDE)'!$A$68:$H$72,6,FALSE)</f>
        <v>0</v>
      </c>
      <c r="D34" s="135">
        <f>VLOOKUP($B34,'Cr2 - Reference (HIDE)'!$A$10:$E$27,3,FALSE)</f>
        <v>0</v>
      </c>
      <c r="E34" s="135">
        <f>VLOOKUP($B34,'Cr2 - Reference (HIDE)'!$A$10:$E$26,5,FALSE)</f>
        <v>0</v>
      </c>
      <c r="F34" s="135">
        <f>VLOOKUP(G34,'Cr2 - Reference (HIDE)'!$A$60:$H$64,6,FALSE)</f>
        <v>0</v>
      </c>
      <c r="G34" s="302" t="s">
        <v>135</v>
      </c>
      <c r="H34" s="40" t="str">
        <f>IF(G34=$B$14,$D$14,IF(G34=$B$15,$D$15,IF(G34=$B$17,$D$17,IF(G34=$B$16,$D$16,IF(G34="None","0")))))</f>
        <v>0</v>
      </c>
      <c r="I34" s="136">
        <f>($C34*($D34*($F34/60)))*$H34</f>
        <v>0</v>
      </c>
      <c r="J34" s="136">
        <f>($C34*($E34*($F34/60)))*$H34</f>
        <v>0</v>
      </c>
    </row>
    <row r="35" spans="2:10" ht="31.5" customHeight="1">
      <c r="B35" s="304" t="s">
        <v>178</v>
      </c>
      <c r="C35" s="135">
        <f>VLOOKUP($G35,'Cr2 - Reference (HIDE)'!$A$68:$H$72,6,FALSE)</f>
        <v>0</v>
      </c>
      <c r="D35" s="135">
        <f>VLOOKUP($B35,'Cr2 - Reference (HIDE)'!$A$10:$E$27,3,FALSE)</f>
        <v>0</v>
      </c>
      <c r="E35" s="135">
        <f>VLOOKUP($B35,'Cr2 - Reference (HIDE)'!$A$10:$E$26,5,FALSE)</f>
        <v>0</v>
      </c>
      <c r="F35" s="135">
        <f>VLOOKUP(G35,'Cr2 - Reference (HIDE)'!$A$60:$H$64,6,FALSE)</f>
        <v>0</v>
      </c>
      <c r="G35" s="302" t="s">
        <v>135</v>
      </c>
      <c r="H35" s="40" t="str">
        <f>IF(G35=$B$14,$D$14,IF(G35=$B$15,$D$15,IF(G35=$B$17,$D$17,IF(G35=$B$16,$D$16,IF(G35="None","0")))))</f>
        <v>0</v>
      </c>
      <c r="I35" s="136">
        <f>($C35*($D35*($F35/60)))*$H35</f>
        <v>0</v>
      </c>
      <c r="J35" s="136">
        <f>($C35*($E35*($F35/60)))*$H35</f>
        <v>0</v>
      </c>
    </row>
    <row r="36" spans="2:10" ht="31.5" customHeight="1">
      <c r="B36" s="304" t="s">
        <v>185</v>
      </c>
      <c r="C36" s="135">
        <f>VLOOKUP($G36,'Cr2 - Reference (HIDE)'!$A$68:$H$72,6,FALSE)</f>
        <v>0</v>
      </c>
      <c r="D36" s="303"/>
      <c r="E36" s="135">
        <v>2.5</v>
      </c>
      <c r="F36" s="303"/>
      <c r="G36" s="302" t="s">
        <v>135</v>
      </c>
      <c r="H36" s="40" t="str">
        <f>IF(G36=$B$14,$D$14,IF(G36=$B$15,$D$15,IF(G36=$B$17,$D$17,IF(G36=$B$16,$D$16,IF(G36="None","0")))))</f>
        <v>0</v>
      </c>
      <c r="I36" s="136">
        <f>($C36*($D36*($F36/60)))*$H36</f>
        <v>0</v>
      </c>
      <c r="J36" s="136">
        <f>($C36*($E36*($F36/60)))*$H36</f>
        <v>0</v>
      </c>
    </row>
    <row r="37" spans="2:10" ht="31.5" customHeight="1">
      <c r="B37" s="304" t="s">
        <v>185</v>
      </c>
      <c r="C37" s="135">
        <f>VLOOKUP($G37,'Cr2 - Reference (HIDE)'!$A$68:$H$72,6,FALSE)</f>
        <v>0</v>
      </c>
      <c r="D37" s="303"/>
      <c r="E37" s="135">
        <v>2.5</v>
      </c>
      <c r="F37" s="303"/>
      <c r="G37" s="302" t="s">
        <v>135</v>
      </c>
      <c r="H37" s="40" t="str">
        <f>IF(G37=$B$14,$D$14,IF(G37=$B$15,$D$15,IF(G37=$B$17,$D$17,IF(G37=$B$16,$D$16,IF(G37="None","0")))))</f>
        <v>0</v>
      </c>
      <c r="I37" s="136">
        <f>($C37*($D37*($F37/60)))*$H37</f>
        <v>0</v>
      </c>
      <c r="J37" s="136">
        <f>($C37*($E37*($F37/60)))*$H37</f>
        <v>0</v>
      </c>
    </row>
    <row r="38" spans="2:10" ht="18.75" customHeight="1">
      <c r="B38" s="137" t="s">
        <v>24</v>
      </c>
      <c r="C38" s="138"/>
      <c r="D38" s="138"/>
      <c r="E38" s="138"/>
      <c r="F38" s="139"/>
      <c r="G38" s="140"/>
      <c r="H38" s="139"/>
      <c r="I38" s="141"/>
      <c r="J38" s="142"/>
    </row>
    <row r="39" spans="2:10" ht="31.5" customHeight="1">
      <c r="B39" s="304" t="s">
        <v>20</v>
      </c>
      <c r="C39" s="135">
        <f>VLOOKUP($G39,'Cr2 - Reference (HIDE)'!$A$68:$H$72,7,FALSE)</f>
        <v>1</v>
      </c>
      <c r="D39" s="135">
        <f>VLOOKUP($B39,'Cr2 - Reference (HIDE)'!$A$10:$E$27,3,FALSE)</f>
        <v>2.5</v>
      </c>
      <c r="E39" s="135">
        <f>VLOOKUP($B39,'Cr2 - Reference (HIDE)'!$A$10:$E$26,5,FALSE)</f>
        <v>2.5</v>
      </c>
      <c r="F39" s="135">
        <f>VLOOKUP(G39,'Cr2 - Reference (HIDE)'!$A$60:$H$64,7,FALSE)</f>
        <v>15</v>
      </c>
      <c r="G39" s="302" t="s">
        <v>136</v>
      </c>
      <c r="H39" s="40">
        <f>IF(G39=$B$14,$D$14,IF(G39=$B$15,$D$15,IF(G39=$B$17,$D$17,IF(G39=$B$16,$D$16,IF(G39="None","0")))))</f>
        <v>1</v>
      </c>
      <c r="I39" s="136">
        <f>($C39*($D39*($F39/60)))*$H39</f>
        <v>0.625</v>
      </c>
      <c r="J39" s="136">
        <f>($C39*($E39*($F39/60)))*$H39</f>
        <v>0.625</v>
      </c>
    </row>
    <row r="40" spans="2:10" ht="31.5" customHeight="1">
      <c r="B40" s="304" t="s">
        <v>179</v>
      </c>
      <c r="C40" s="135">
        <f>VLOOKUP($G40,'Cr2 - Reference (HIDE)'!$A$68:$H$72,7,FALSE)</f>
        <v>0</v>
      </c>
      <c r="D40" s="135">
        <f>VLOOKUP($B40,'Cr2 - Reference (HIDE)'!$A$10:$E$27,3,FALSE)</f>
        <v>0</v>
      </c>
      <c r="E40" s="135">
        <f>VLOOKUP($B40,'Cr2 - Reference (HIDE)'!$A$10:$E$26,5,FALSE)</f>
        <v>0</v>
      </c>
      <c r="F40" s="135">
        <f>VLOOKUP(G40,'Cr2 - Reference (HIDE)'!$A$60:$H$64,7,FALSE)</f>
        <v>0</v>
      </c>
      <c r="G40" s="302" t="s">
        <v>135</v>
      </c>
      <c r="H40" s="40" t="str">
        <f>IF(G40=$B$14,$D$14,IF(G40=$B$15,$D$15,IF(G40=$B$17,$D$17,IF(G40=$B$16,$D$16,IF(G40="None","0")))))</f>
        <v>0</v>
      </c>
      <c r="I40" s="136">
        <f>($C40*($D40*($F40/60)))*$H40</f>
        <v>0</v>
      </c>
      <c r="J40" s="136">
        <f>($C40*($E40*($F40/60)))*$H40</f>
        <v>0</v>
      </c>
    </row>
    <row r="41" spans="2:10" ht="31.5" customHeight="1">
      <c r="B41" s="304" t="s">
        <v>179</v>
      </c>
      <c r="C41" s="135">
        <f>VLOOKUP($G41,'Cr2 - Reference (HIDE)'!$A$68:$H$72,7,FALSE)</f>
        <v>0</v>
      </c>
      <c r="D41" s="135">
        <f>VLOOKUP($B41,'Cr2 - Reference (HIDE)'!$A$10:$E$27,3,FALSE)</f>
        <v>0</v>
      </c>
      <c r="E41" s="135">
        <f>VLOOKUP($B41,'Cr2 - Reference (HIDE)'!$A$10:$E$26,5,FALSE)</f>
        <v>0</v>
      </c>
      <c r="F41" s="135">
        <f>VLOOKUP(G41,'Cr2 - Reference (HIDE)'!$A$60:$H$64,7,FALSE)</f>
        <v>0</v>
      </c>
      <c r="G41" s="302" t="s">
        <v>135</v>
      </c>
      <c r="H41" s="40" t="str">
        <f>IF(G41=$B$14,$D$14,IF(G41=$B$15,$D$15,IF(G41=$B$17,$D$17,IF(G41=$B$16,$D$16,IF(G41="None","0")))))</f>
        <v>0</v>
      </c>
      <c r="I41" s="136">
        <f>($C41*($D41*($F41/60)))*$H41</f>
        <v>0</v>
      </c>
      <c r="J41" s="136">
        <f>($C41*($E41*($F41/60)))*$H41</f>
        <v>0</v>
      </c>
    </row>
    <row r="42" spans="2:10" ht="31.5" customHeight="1">
      <c r="B42" s="304" t="s">
        <v>185</v>
      </c>
      <c r="C42" s="135">
        <f>VLOOKUP($G42,'Cr2 - Reference (HIDE)'!$A$68:$H$72,7,FALSE)</f>
        <v>0</v>
      </c>
      <c r="D42" s="303"/>
      <c r="E42" s="135">
        <v>2.5</v>
      </c>
      <c r="F42" s="303"/>
      <c r="G42" s="302" t="s">
        <v>135</v>
      </c>
      <c r="H42" s="40" t="str">
        <f>IF(G42=$B$14,$D$14,IF(G42=$B$15,$D$15,IF(G42=$B$17,$D$17,IF(G42=$B$16,$D$16,IF(G42="None","0")))))</f>
        <v>0</v>
      </c>
      <c r="I42" s="136">
        <f>($C42*($D42*($F42/60)))*$H42</f>
        <v>0</v>
      </c>
      <c r="J42" s="136">
        <f>($C42*($E42*($F42/60)))*$H42</f>
        <v>0</v>
      </c>
    </row>
    <row r="43" spans="2:10" ht="31.5" customHeight="1">
      <c r="B43" s="304" t="s">
        <v>185</v>
      </c>
      <c r="C43" s="135">
        <f>VLOOKUP($G43,'Cr2 - Reference (HIDE)'!$A$68:$H$72,7,FALSE)</f>
        <v>0</v>
      </c>
      <c r="D43" s="303"/>
      <c r="E43" s="135">
        <v>2.5</v>
      </c>
      <c r="F43" s="303"/>
      <c r="G43" s="302" t="s">
        <v>135</v>
      </c>
      <c r="H43" s="40" t="str">
        <f>IF(G43=$B$14,$D$14,IF(G43=$B$15,$D$15,IF(G43=$B$17,$D$17,IF(G43=$B$16,$D$16,IF(G43="None","0")))))</f>
        <v>0</v>
      </c>
      <c r="I43" s="136">
        <f>($C43*($D43*($F43/60)))*$H43</f>
        <v>0</v>
      </c>
      <c r="J43" s="136">
        <f>($C43*($E43*($F43/60)))*$H43</f>
        <v>0</v>
      </c>
    </row>
    <row r="44" spans="2:10" ht="18.75" customHeight="1">
      <c r="B44" s="137" t="s">
        <v>8</v>
      </c>
      <c r="C44" s="138"/>
      <c r="D44" s="138"/>
      <c r="E44" s="138"/>
      <c r="F44" s="138"/>
      <c r="G44" s="140"/>
      <c r="H44" s="139"/>
      <c r="I44" s="143"/>
      <c r="J44" s="144"/>
    </row>
    <row r="45" spans="2:10" ht="31.5" customHeight="1">
      <c r="B45" s="304" t="s">
        <v>8</v>
      </c>
      <c r="C45" s="135">
        <f>VLOOKUP($G45,'Cr2 - Reference (HIDE)'!$A$68:$H$72,8,FALSE)</f>
        <v>0.1</v>
      </c>
      <c r="D45" s="135">
        <f>VLOOKUP($B45,'Cr2 - Reference (HIDE)'!$A$11:$E$27,3,FALSE)</f>
        <v>2.5</v>
      </c>
      <c r="E45" s="135">
        <f>VLOOKUP($B45,'Cr2 - Reference (HIDE)'!$A$11:$E$27,5,FALSE)</f>
        <v>2.5</v>
      </c>
      <c r="F45" s="135">
        <f>VLOOKUP(G45,'Cr2 - Reference (HIDE)'!$A$60:$H$64,8,FALSE)</f>
        <v>15</v>
      </c>
      <c r="G45" s="302" t="s">
        <v>136</v>
      </c>
      <c r="H45" s="40">
        <f>IF(G45=$B$14,$D$14,IF(G45=$B$15,$D$15,IF(G45=$B$17,$D$17,IF(G45=$B$16,$D$16,IF(G45="None","0")))))</f>
        <v>1</v>
      </c>
      <c r="I45" s="136">
        <f>($C45*($D45*($F45/60)))*$H45</f>
        <v>0.0625</v>
      </c>
      <c r="J45" s="136">
        <f>($C45*($E45*($F45/60)))*$H45</f>
        <v>0.0625</v>
      </c>
    </row>
    <row r="46" spans="2:10" ht="31.5" customHeight="1">
      <c r="B46" s="304" t="s">
        <v>183</v>
      </c>
      <c r="C46" s="135">
        <f>VLOOKUP($G46,'Cr2 - Reference (HIDE)'!$A$68:$H$72,8,FALSE)</f>
        <v>0</v>
      </c>
      <c r="D46" s="135">
        <f>VLOOKUP($B46,'Cr2 - Reference (HIDE)'!$A$11:$E$27,3,FALSE)</f>
        <v>0</v>
      </c>
      <c r="E46" s="135">
        <f>VLOOKUP($B46,'Cr2 - Reference (HIDE)'!$A$11:$E$27,5,FALSE)</f>
        <v>0</v>
      </c>
      <c r="F46" s="135">
        <f>VLOOKUP(G46,'Cr2 - Reference (HIDE)'!$A$60:$H$64,8,FALSE)</f>
        <v>0</v>
      </c>
      <c r="G46" s="302" t="s">
        <v>135</v>
      </c>
      <c r="H46" s="40" t="str">
        <f>IF(G46=$B$14,$D$14,IF(G46=$B$15,$D$15,IF(G46=$B$17,$D$17,IF(G46=$B$16,$D$16,IF(G46="None","0")))))</f>
        <v>0</v>
      </c>
      <c r="I46" s="136">
        <f>($C46*($D46*($F46/60)))*$H46</f>
        <v>0</v>
      </c>
      <c r="J46" s="136">
        <f>($C46*($E46*($F46/60)))*$H46</f>
        <v>0</v>
      </c>
    </row>
    <row r="47" spans="2:10" ht="31.5" customHeight="1">
      <c r="B47" s="304" t="s">
        <v>183</v>
      </c>
      <c r="C47" s="135">
        <f>VLOOKUP($G47,'Cr2 - Reference (HIDE)'!$A$68:$H$72,8,FALSE)</f>
        <v>0</v>
      </c>
      <c r="D47" s="135">
        <f>VLOOKUP($B47,'Cr2 - Reference (HIDE)'!$A$11:$E$27,3,FALSE)</f>
        <v>0</v>
      </c>
      <c r="E47" s="135">
        <f>VLOOKUP($B47,'Cr2 - Reference (HIDE)'!$A$11:$E$27,5,FALSE)</f>
        <v>0</v>
      </c>
      <c r="F47" s="135">
        <f>VLOOKUP(G47,'Cr2 - Reference (HIDE)'!$A$60:$H$64,8,FALSE)</f>
        <v>0</v>
      </c>
      <c r="G47" s="302" t="s">
        <v>135</v>
      </c>
      <c r="H47" s="40" t="str">
        <f>IF(G47=$B$14,$D$14,IF(G47=$B$15,$D$15,IF(G47=$B$17,$D$17,IF(G47=$B$16,$D$16,IF(G47="None","0")))))</f>
        <v>0</v>
      </c>
      <c r="I47" s="136">
        <f>($C47*($D47*($F47/60)))*$H47</f>
        <v>0</v>
      </c>
      <c r="J47" s="136">
        <f>($C47*($E47*($F47/60)))*$H47</f>
        <v>0</v>
      </c>
    </row>
    <row r="48" spans="2:10" ht="31.5" customHeight="1">
      <c r="B48" s="304" t="s">
        <v>185</v>
      </c>
      <c r="C48" s="135">
        <f>VLOOKUP($G48,'Cr2 - Reference (HIDE)'!$A$68:$H$72,8,FALSE)</f>
        <v>0</v>
      </c>
      <c r="D48" s="303"/>
      <c r="E48" s="135">
        <v>2.5</v>
      </c>
      <c r="F48" s="303"/>
      <c r="G48" s="302" t="s">
        <v>135</v>
      </c>
      <c r="H48" s="40" t="str">
        <f>IF(G48=$B$14,$D$14,IF(G48=$B$15,$D$15,IF(G48=$B$17,$D$17,IF(G48=$B$16,$D$16,IF(G48="None","0")))))</f>
        <v>0</v>
      </c>
      <c r="I48" s="136">
        <f>($C48*($D48*($F48/60)))*$H48</f>
        <v>0</v>
      </c>
      <c r="J48" s="136">
        <f>($C48*($E48*($F48/60)))*$H48</f>
        <v>0</v>
      </c>
    </row>
    <row r="49" spans="2:10" ht="31.5" customHeight="1">
      <c r="B49" s="304" t="s">
        <v>185</v>
      </c>
      <c r="C49" s="135">
        <f>VLOOKUP($G49,'Cr2 - Reference (HIDE)'!$A$68:$H$72,8,FALSE)</f>
        <v>0</v>
      </c>
      <c r="D49" s="303"/>
      <c r="E49" s="135">
        <v>2.5</v>
      </c>
      <c r="F49" s="303"/>
      <c r="G49" s="302" t="s">
        <v>135</v>
      </c>
      <c r="H49" s="40" t="str">
        <f>IF(G49=$B$14,$D$14,IF(G49=$B$15,$D$15,IF(G49=$B$17,$D$17,IF(G49=$B$16,$D$16,IF(G49="None","0")))))</f>
        <v>0</v>
      </c>
      <c r="I49" s="136">
        <f>($C49*($D49*($F49/60)))*$H49</f>
        <v>0</v>
      </c>
      <c r="J49" s="136">
        <f>($C49*($E49*($F49/60)))*$H49</f>
        <v>0</v>
      </c>
    </row>
    <row r="50" spans="2:10" ht="15">
      <c r="B50" s="43"/>
      <c r="C50" s="145"/>
      <c r="D50" s="145"/>
      <c r="E50" s="145"/>
      <c r="F50" s="145"/>
      <c r="G50" s="146"/>
      <c r="H50" s="147"/>
      <c r="I50" s="148"/>
      <c r="J50" s="148"/>
    </row>
    <row r="51" spans="2:10" ht="18.75" customHeight="1">
      <c r="B51" s="133"/>
      <c r="C51" s="28"/>
      <c r="D51" s="391" t="s">
        <v>329</v>
      </c>
      <c r="E51" s="392"/>
      <c r="F51" s="28"/>
      <c r="G51" s="28"/>
      <c r="H51" s="28"/>
      <c r="I51" s="391" t="s">
        <v>162</v>
      </c>
      <c r="J51" s="392"/>
    </row>
    <row r="52" spans="2:10" ht="18.75" customHeight="1">
      <c r="B52" s="285" t="s">
        <v>164</v>
      </c>
      <c r="C52" s="393" t="s">
        <v>0</v>
      </c>
      <c r="D52" s="386" t="s">
        <v>161</v>
      </c>
      <c r="E52" s="386" t="s">
        <v>98</v>
      </c>
      <c r="F52" s="393" t="s">
        <v>26</v>
      </c>
      <c r="G52" s="393" t="s">
        <v>54</v>
      </c>
      <c r="H52" s="393" t="s">
        <v>1</v>
      </c>
      <c r="I52" s="386" t="s">
        <v>161</v>
      </c>
      <c r="J52" s="386" t="s">
        <v>98</v>
      </c>
    </row>
    <row r="53" spans="2:10" ht="18.75" customHeight="1">
      <c r="B53" s="134" t="s">
        <v>28</v>
      </c>
      <c r="C53" s="393"/>
      <c r="D53" s="386"/>
      <c r="E53" s="386"/>
      <c r="F53" s="393"/>
      <c r="G53" s="393"/>
      <c r="H53" s="393"/>
      <c r="I53" s="386"/>
      <c r="J53" s="386"/>
    </row>
    <row r="54" spans="2:10" ht="31.5" customHeight="1">
      <c r="B54" s="304" t="s">
        <v>40</v>
      </c>
      <c r="C54" s="135">
        <f>VLOOKUP($G54,'Cr2 - Reference (HIDE)'!$A$68:$D$72,2,FALSE)</f>
        <v>3</v>
      </c>
      <c r="D54" s="135">
        <f>VLOOKUP($B54,'Cr2 - Reference (HIDE)'!$A$30:$E$47,3,FALSE)</f>
        <v>1.6</v>
      </c>
      <c r="E54" s="135">
        <f>VLOOKUP($B54,'Cr2 - Reference (HIDE)'!$A$30:$E$47,5,FALSE)</f>
        <v>1.6</v>
      </c>
      <c r="F54" s="135">
        <f>VLOOKUP(G54,'Cr2 - Reference (HIDE)'!$A$60:$H$64,2,FALSE)</f>
        <v>1</v>
      </c>
      <c r="G54" s="302" t="s">
        <v>136</v>
      </c>
      <c r="H54" s="40">
        <f>IF(G54=$B$14,$D$14,IF(G54=$B$15,$D$15,IF(G54=$B$17,$D$17,IF(G54=$B$16,$D$16,IF(G54="None","0")))))*$D$19</f>
        <v>0.5</v>
      </c>
      <c r="I54" s="136">
        <f>(C54*(D54*F54))*H54</f>
        <v>2.4000000000000004</v>
      </c>
      <c r="J54" s="136">
        <f>($C54*($E54*$F54))*$H54</f>
        <v>2.4000000000000004</v>
      </c>
    </row>
    <row r="55" spans="2:10" ht="31.5" customHeight="1">
      <c r="B55" s="304" t="s">
        <v>180</v>
      </c>
      <c r="C55" s="135">
        <f>VLOOKUP($G55,'Cr2 - Reference (HIDE)'!$A$68:$D$72,2,FALSE)</f>
        <v>0</v>
      </c>
      <c r="D55" s="135">
        <f>VLOOKUP($B55,'Cr2 - Reference (HIDE)'!$A$30:$E$47,3,FALSE)</f>
        <v>0</v>
      </c>
      <c r="E55" s="135">
        <f>VLOOKUP($B55,'Cr2 - Reference (HIDE)'!$A$30:$E$47,5,FALSE)</f>
        <v>0</v>
      </c>
      <c r="F55" s="135">
        <f>VLOOKUP(G55,'Cr2 - Reference (HIDE)'!$A$60:$H$64,2,FALSE)</f>
        <v>0</v>
      </c>
      <c r="G55" s="302" t="s">
        <v>135</v>
      </c>
      <c r="H55" s="40">
        <f>IF(G55=$B$14,$D$14,IF(G55=$B$15,$D$15,IF(G55=$B$17,$D$17,IF(G55=$B$16,$D$16,IF(G55="None","0")))))*$D$19</f>
        <v>0</v>
      </c>
      <c r="I55" s="136">
        <f>(C55*(D55*F55))*H55</f>
        <v>0</v>
      </c>
      <c r="J55" s="136">
        <f>($C55*($E55*$F55))*$H55</f>
        <v>0</v>
      </c>
    </row>
    <row r="56" spans="2:10" ht="31.5" customHeight="1">
      <c r="B56" s="304" t="s">
        <v>180</v>
      </c>
      <c r="C56" s="135">
        <f>VLOOKUP($G56,'Cr2 - Reference (HIDE)'!$A$68:$D$72,2,FALSE)</f>
        <v>0</v>
      </c>
      <c r="D56" s="135">
        <f>VLOOKUP($B56,'Cr2 - Reference (HIDE)'!$A$30:$E$47,3,FALSE)</f>
        <v>0</v>
      </c>
      <c r="E56" s="135">
        <f>VLOOKUP($B56,'Cr2 - Reference (HIDE)'!$A$30:$E$47,5,FALSE)</f>
        <v>0</v>
      </c>
      <c r="F56" s="135">
        <f>VLOOKUP(G56,'Cr2 - Reference (HIDE)'!$A$60:$H$64,2,FALSE)</f>
        <v>0</v>
      </c>
      <c r="G56" s="302" t="s">
        <v>135</v>
      </c>
      <c r="H56" s="40">
        <f>IF(G56=$B$14,$D$14,IF(G56=$B$15,$D$15,IF(G56=$B$17,$D$17,IF(G56=$B$16,$D$16,IF(G56="None","0")))))*$D$19</f>
        <v>0</v>
      </c>
      <c r="I56" s="136">
        <f>(C56*(D56*F56))*H56</f>
        <v>0</v>
      </c>
      <c r="J56" s="136">
        <f>($C56*($E56*$F56))*$H56</f>
        <v>0</v>
      </c>
    </row>
    <row r="57" spans="2:10" ht="31.5" customHeight="1">
      <c r="B57" s="304" t="s">
        <v>185</v>
      </c>
      <c r="C57" s="135">
        <f>VLOOKUP($G57,'Cr2 - Reference (HIDE)'!$A$68:$D$72,2,FALSE)</f>
        <v>0</v>
      </c>
      <c r="D57" s="303"/>
      <c r="E57" s="135">
        <v>2.5</v>
      </c>
      <c r="F57" s="303"/>
      <c r="G57" s="302" t="s">
        <v>135</v>
      </c>
      <c r="H57" s="40">
        <f>IF(G57=$B$14,$D$14,IF(G57=$B$15,$D$15,IF(G57=$B$17,$D$17,IF(G57=$B$16,$D$16,IF(G57="None","0")))))*$D$19</f>
        <v>0</v>
      </c>
      <c r="I57" s="136">
        <f>(C57*(D57*F57))*H57</f>
        <v>0</v>
      </c>
      <c r="J57" s="136">
        <f>($C57*($E57*$F57))*$H57</f>
        <v>0</v>
      </c>
    </row>
    <row r="58" spans="2:10" ht="31.5" customHeight="1">
      <c r="B58" s="304" t="s">
        <v>185</v>
      </c>
      <c r="C58" s="135">
        <f>VLOOKUP($G58,'Cr2 - Reference (HIDE)'!$A$68:$D$72,2,FALSE)</f>
        <v>0</v>
      </c>
      <c r="D58" s="303"/>
      <c r="E58" s="135">
        <v>2.5</v>
      </c>
      <c r="F58" s="303"/>
      <c r="G58" s="302" t="s">
        <v>135</v>
      </c>
      <c r="H58" s="40">
        <f>IF(G58=$B$14,$D$14,IF(G58=$B$15,$D$15,IF(G58=$B$17,$D$17,IF(G58=$B$16,$D$16,IF(G58="None","0")))))*$D$19</f>
        <v>0</v>
      </c>
      <c r="I58" s="136">
        <f>(C58*(D58*F58))*H58</f>
        <v>0</v>
      </c>
      <c r="J58" s="136">
        <f>($C58*($E58*$F58))*$H58</f>
        <v>0</v>
      </c>
    </row>
    <row r="59" spans="2:10" ht="18.75" customHeight="1">
      <c r="B59" s="137" t="s">
        <v>29</v>
      </c>
      <c r="C59" s="149"/>
      <c r="D59" s="149"/>
      <c r="E59" s="149"/>
      <c r="F59" s="150"/>
      <c r="G59" s="151"/>
      <c r="H59" s="150"/>
      <c r="I59" s="152"/>
      <c r="J59" s="153"/>
    </row>
    <row r="60" spans="2:10" ht="31.5" customHeight="1">
      <c r="B60" s="304" t="s">
        <v>38</v>
      </c>
      <c r="C60" s="135">
        <f>VLOOKUP($G60,'Cr2 - Reference (HIDE)'!$A$68:$D$72,3,FALSE)</f>
        <v>1</v>
      </c>
      <c r="D60" s="135">
        <f>VLOOKUP($B60,'Cr2 - Reference (HIDE)'!$A$30:$E$47,3,FALSE)</f>
        <v>1.6</v>
      </c>
      <c r="E60" s="135">
        <f>VLOOKUP($B60,'Cr2 - Reference (HIDE)'!$A$30:$E$47,5,FALSE)</f>
        <v>1.6</v>
      </c>
      <c r="F60" s="135">
        <f>VLOOKUP(G60,'Cr2 - Reference (HIDE)'!$A$60:$H$64,3,FALSE)</f>
        <v>1</v>
      </c>
      <c r="G60" s="302" t="s">
        <v>136</v>
      </c>
      <c r="H60" s="40">
        <f>IF(G60=$B$14,$D$14,IF(G60=$B$15,$D$15,IF(G60=$B$17,$D$17,IF(G60=$B$16,$D$16,IF(G60="None","0")))))*$D$20</f>
        <v>0.5</v>
      </c>
      <c r="I60" s="154">
        <f>(C60*(D60*F60))*H60</f>
        <v>0.8</v>
      </c>
      <c r="J60" s="154">
        <f>($C60*($E60*$F60))*$H60</f>
        <v>0.8</v>
      </c>
    </row>
    <row r="61" spans="2:10" ht="31.5" customHeight="1">
      <c r="B61" s="304" t="s">
        <v>181</v>
      </c>
      <c r="C61" s="135">
        <f>VLOOKUP($G61,'Cr2 - Reference (HIDE)'!$A$68:$D$72,3,FALSE)</f>
        <v>0</v>
      </c>
      <c r="D61" s="135">
        <f>VLOOKUP($B61,'Cr2 - Reference (HIDE)'!$A$30:$E$47,3,FALSE)</f>
        <v>0</v>
      </c>
      <c r="E61" s="135">
        <f>VLOOKUP($B61,'Cr2 - Reference (HIDE)'!$A$30:$E$47,5,FALSE)</f>
        <v>0</v>
      </c>
      <c r="F61" s="135">
        <f>VLOOKUP(G61,'Cr2 - Reference (HIDE)'!$A$60:$H$64,3,FALSE)</f>
        <v>0</v>
      </c>
      <c r="G61" s="302" t="s">
        <v>135</v>
      </c>
      <c r="H61" s="40">
        <f>IF(G61=$B$14,$D$14,IF(G61=$B$15,$D$15,IF(G61=$B$17,$D$17,IF(G61=$B$16,$D$16,IF(G61="None","0")))))*$D$20</f>
        <v>0</v>
      </c>
      <c r="I61" s="154">
        <f>(C61*(D61*F61))*H61</f>
        <v>0</v>
      </c>
      <c r="J61" s="154">
        <f>($C61*($E61*$F61))*$H61</f>
        <v>0</v>
      </c>
    </row>
    <row r="62" spans="2:10" ht="31.5" customHeight="1">
      <c r="B62" s="304" t="s">
        <v>181</v>
      </c>
      <c r="C62" s="135">
        <f>VLOOKUP($G62,'Cr2 - Reference (HIDE)'!$A$68:$D$72,3,FALSE)</f>
        <v>0</v>
      </c>
      <c r="D62" s="135">
        <f>VLOOKUP($B62,'Cr2 - Reference (HIDE)'!$A$30:$E$47,3,FALSE)</f>
        <v>0</v>
      </c>
      <c r="E62" s="135">
        <f>VLOOKUP($B62,'Cr2 - Reference (HIDE)'!$A$30:$E$47,5,FALSE)</f>
        <v>0</v>
      </c>
      <c r="F62" s="135">
        <f>VLOOKUP(G62,'Cr2 - Reference (HIDE)'!$A$60:$H$64,3,FALSE)</f>
        <v>0</v>
      </c>
      <c r="G62" s="302" t="s">
        <v>135</v>
      </c>
      <c r="H62" s="40">
        <f>IF(G62=$B$14,$D$14,IF(G62=$B$15,$D$15,IF(G62=$B$17,$D$17,IF(G62=$B$16,$D$16,IF(G62="None","0")))))*$D$20</f>
        <v>0</v>
      </c>
      <c r="I62" s="154">
        <f>(C62*(D62*F62))*H62</f>
        <v>0</v>
      </c>
      <c r="J62" s="154">
        <f>($C62*($E62*$F62))*$H62</f>
        <v>0</v>
      </c>
    </row>
    <row r="63" spans="2:10" ht="31.5" customHeight="1">
      <c r="B63" s="304" t="s">
        <v>185</v>
      </c>
      <c r="C63" s="135">
        <f>VLOOKUP($G63,'Cr2 - Reference (HIDE)'!$A$68:$D$72,3,FALSE)</f>
        <v>0</v>
      </c>
      <c r="D63" s="303"/>
      <c r="E63" s="135">
        <v>2.5</v>
      </c>
      <c r="F63" s="303"/>
      <c r="G63" s="302" t="s">
        <v>135</v>
      </c>
      <c r="H63" s="40">
        <f>IF(G63=$B$14,$D$14,IF(G63=$B$15,$D$15,IF(G63=$B$17,$D$17,IF(G63=$B$16,$D$16,IF(G63="None","0")))))*$D$20</f>
        <v>0</v>
      </c>
      <c r="I63" s="154">
        <f>(C63*(D63*F63))*H63</f>
        <v>0</v>
      </c>
      <c r="J63" s="154">
        <f>($C63*($E63*$F63))*$H63</f>
        <v>0</v>
      </c>
    </row>
    <row r="64" spans="2:10" ht="31.5" customHeight="1">
      <c r="B64" s="304" t="s">
        <v>185</v>
      </c>
      <c r="C64" s="135">
        <f>VLOOKUP($G64,'Cr2 - Reference (HIDE)'!$A$68:$D$72,3,FALSE)</f>
        <v>0</v>
      </c>
      <c r="D64" s="303"/>
      <c r="E64" s="135">
        <v>2.5</v>
      </c>
      <c r="F64" s="303"/>
      <c r="G64" s="302" t="s">
        <v>135</v>
      </c>
      <c r="H64" s="40">
        <f>IF(G64=$B$14,$D$14,IF(G64=$B$15,$D$15,IF(G64=$B$17,$D$17,IF(G64=$B$16,$D$16,IF(G64="None","0")))))*$D$20</f>
        <v>0</v>
      </c>
      <c r="I64" s="154">
        <f>(C64*(D64*F64))*H64</f>
        <v>0</v>
      </c>
      <c r="J64" s="154">
        <f>($C64*($E64*$F64))*$H64</f>
        <v>0</v>
      </c>
    </row>
    <row r="65" spans="2:10" ht="18.75" customHeight="1">
      <c r="B65" s="137" t="s">
        <v>27</v>
      </c>
      <c r="C65" s="155"/>
      <c r="D65" s="155"/>
      <c r="E65" s="155"/>
      <c r="F65" s="156"/>
      <c r="G65" s="157"/>
      <c r="H65" s="156"/>
      <c r="I65" s="158"/>
      <c r="J65" s="159"/>
    </row>
    <row r="66" spans="2:10" ht="31.5" customHeight="1">
      <c r="B66" s="304" t="s">
        <v>50</v>
      </c>
      <c r="C66" s="135">
        <f>VLOOKUP($G66,'Cr2 - Reference (HIDE)'!$A$68:$D$72,4,FALSE)</f>
        <v>2</v>
      </c>
      <c r="D66" s="135">
        <f>VLOOKUP($B66,'Cr2 - Reference (HIDE)'!$A$30:$E$47,3,FALSE)</f>
        <v>1</v>
      </c>
      <c r="E66" s="135">
        <f>VLOOKUP($B66,'Cr2 - Reference (HIDE)'!$A$30:$E$47,5,FALSE)</f>
        <v>1</v>
      </c>
      <c r="F66" s="135">
        <f>VLOOKUP(G66,'Cr2 - Reference (HIDE)'!$A$60:$H$64,4,FALSE)</f>
        <v>1</v>
      </c>
      <c r="G66" s="302" t="s">
        <v>136</v>
      </c>
      <c r="H66" s="40">
        <f>IF(G66=$B$14,$D$14,IF(G66=$B$15,$D$15,IF(G66=$B$17,$D$17,IF(G66=$B$16,$D$16,IF(G66="None","0")))))*$D$20</f>
        <v>0.5</v>
      </c>
      <c r="I66" s="154">
        <f>(C66*(D66*F66))*H66</f>
        <v>1</v>
      </c>
      <c r="J66" s="154">
        <f>($C66*($E66*$F66))*$H66</f>
        <v>1</v>
      </c>
    </row>
    <row r="67" spans="2:10" ht="31.5" customHeight="1">
      <c r="B67" s="304" t="s">
        <v>182</v>
      </c>
      <c r="C67" s="135">
        <f>VLOOKUP($G67,'Cr2 - Reference (HIDE)'!$A$68:$D$72,4,FALSE)</f>
        <v>0</v>
      </c>
      <c r="D67" s="135">
        <f>VLOOKUP($B67,'Cr2 - Reference (HIDE)'!$A$30:$E$47,3,FALSE)</f>
        <v>0</v>
      </c>
      <c r="E67" s="135">
        <f>VLOOKUP($B67,'Cr2 - Reference (HIDE)'!$A$30:$E$47,5,FALSE)</f>
        <v>0</v>
      </c>
      <c r="F67" s="135">
        <f>VLOOKUP(G67,'Cr2 - Reference (HIDE)'!$A$60:$H$64,4,FALSE)</f>
        <v>0</v>
      </c>
      <c r="G67" s="302" t="s">
        <v>135</v>
      </c>
      <c r="H67" s="40">
        <f>IF(G67=$B$14,$D$14,IF(G67=$B$15,$D$15,IF(G67=$B$17,$D$17,IF(G67=$B$16,$D$16,IF(G67="None","0")))))*$D$20</f>
        <v>0</v>
      </c>
      <c r="I67" s="154">
        <f>(C67*(D67*F67))*H67</f>
        <v>0</v>
      </c>
      <c r="J67" s="154">
        <f>($C67*($E67*$F67))*$H67</f>
        <v>0</v>
      </c>
    </row>
    <row r="68" spans="2:10" ht="31.5" customHeight="1">
      <c r="B68" s="304" t="s">
        <v>182</v>
      </c>
      <c r="C68" s="135">
        <f>VLOOKUP($G68,'Cr2 - Reference (HIDE)'!$A$68:$D$72,4,FALSE)</f>
        <v>0</v>
      </c>
      <c r="D68" s="135">
        <f>VLOOKUP($B68,'Cr2 - Reference (HIDE)'!$A$30:$E$47,3,FALSE)</f>
        <v>0</v>
      </c>
      <c r="E68" s="135">
        <f>VLOOKUP($B68,'Cr2 - Reference (HIDE)'!$A$30:$E$47,5,FALSE)</f>
        <v>0</v>
      </c>
      <c r="F68" s="135">
        <f>VLOOKUP(G68,'Cr2 - Reference (HIDE)'!$A$60:$H$64,4,FALSE)</f>
        <v>0</v>
      </c>
      <c r="G68" s="302" t="s">
        <v>135</v>
      </c>
      <c r="H68" s="40">
        <f>IF(G68=$B$14,$D$14,IF(G68=$B$15,$D$15,IF(G68=$B$17,$D$17,IF(G68=$B$16,$D$16,IF(G68="None","0")))))*$D$20</f>
        <v>0</v>
      </c>
      <c r="I68" s="154">
        <f>(C68*(D68*F68))*H68</f>
        <v>0</v>
      </c>
      <c r="J68" s="154">
        <f>($C68*($E68*$F68))*$H68</f>
        <v>0</v>
      </c>
    </row>
    <row r="69" spans="2:10" ht="31.5" customHeight="1">
      <c r="B69" s="304" t="s">
        <v>185</v>
      </c>
      <c r="C69" s="135">
        <f>VLOOKUP($G69,'Cr2 - Reference (HIDE)'!$A$68:$D$72,4,FALSE)</f>
        <v>0</v>
      </c>
      <c r="D69" s="303"/>
      <c r="E69" s="135">
        <v>2.5</v>
      </c>
      <c r="F69" s="303"/>
      <c r="G69" s="302" t="s">
        <v>135</v>
      </c>
      <c r="H69" s="40">
        <f>IF(G69=$B$14,$D$14,IF(G69=$B$15,$D$15,IF(G69=$B$17,$D$17,IF(G69=$B$16,$D$16,IF(G69="None","0")))))*$D$20</f>
        <v>0</v>
      </c>
      <c r="I69" s="154">
        <f>(C69*(D69*F69))*H69</f>
        <v>0</v>
      </c>
      <c r="J69" s="154">
        <f>($C69*($E69*$F69))*$H69</f>
        <v>0</v>
      </c>
    </row>
    <row r="70" spans="2:10" ht="31.5" customHeight="1">
      <c r="B70" s="304" t="s">
        <v>185</v>
      </c>
      <c r="C70" s="135">
        <f>VLOOKUP($G70,'Cr2 - Reference (HIDE)'!$A$68:$D$72,4,FALSE)</f>
        <v>0</v>
      </c>
      <c r="D70" s="303"/>
      <c r="E70" s="135">
        <v>2.5</v>
      </c>
      <c r="F70" s="303"/>
      <c r="G70" s="302" t="s">
        <v>135</v>
      </c>
      <c r="H70" s="40">
        <f>IF(G70=$B$14,$D$14,IF(G70=$B$15,$D$15,IF(G70=$B$17,$D$17,IF(G70=$B$16,$D$16,IF(G70="None","0")))))*$D$20</f>
        <v>0</v>
      </c>
      <c r="I70" s="154">
        <f>(C70*(D70*F70))*H70</f>
        <v>0</v>
      </c>
      <c r="J70" s="154">
        <f>($C70*($E70*$F70))*$H70</f>
        <v>0</v>
      </c>
    </row>
    <row r="71" spans="2:10" ht="7.5" customHeight="1">
      <c r="B71" s="28"/>
      <c r="C71" s="28"/>
      <c r="D71" s="28"/>
      <c r="E71" s="28"/>
      <c r="F71" s="28"/>
      <c r="G71" s="28"/>
      <c r="H71" s="28"/>
      <c r="I71" s="160"/>
      <c r="J71" s="160"/>
    </row>
    <row r="72" spans="2:10" ht="15">
      <c r="B72" s="28"/>
      <c r="C72" s="28"/>
      <c r="D72" s="28"/>
      <c r="E72" s="28"/>
      <c r="F72" s="28"/>
      <c r="G72" s="28"/>
      <c r="H72" s="28"/>
      <c r="I72" s="161" t="s">
        <v>161</v>
      </c>
      <c r="J72" s="161" t="s">
        <v>98</v>
      </c>
    </row>
    <row r="73" spans="2:10" ht="16.5" customHeight="1">
      <c r="B73" s="28"/>
      <c r="C73" s="28"/>
      <c r="D73" s="28"/>
      <c r="E73" s="162" t="s">
        <v>186</v>
      </c>
      <c r="F73" s="125"/>
      <c r="G73" s="125"/>
      <c r="H73" s="163"/>
      <c r="I73" s="164">
        <f>SUM(I27:I49)+SUM(I54:I70)</f>
        <v>8.0125</v>
      </c>
      <c r="J73" s="164">
        <f>SUM(J27:J49)+SUM(J54:J70)</f>
        <v>8.0125</v>
      </c>
    </row>
    <row r="74" spans="2:10" ht="3.75" customHeight="1">
      <c r="B74" s="28"/>
      <c r="C74" s="28"/>
      <c r="D74" s="28"/>
      <c r="E74" s="165"/>
      <c r="F74" s="28"/>
      <c r="G74" s="28"/>
      <c r="H74" s="28"/>
      <c r="I74" s="160"/>
      <c r="J74" s="160"/>
    </row>
    <row r="75" spans="2:10" ht="16.5" customHeight="1">
      <c r="B75" s="28"/>
      <c r="C75" s="28"/>
      <c r="D75" s="28"/>
      <c r="E75" s="162" t="s">
        <v>2</v>
      </c>
      <c r="F75" s="166"/>
      <c r="G75" s="166"/>
      <c r="H75" s="167"/>
      <c r="I75" s="398">
        <f>D12</f>
        <v>250</v>
      </c>
      <c r="J75" s="399"/>
    </row>
    <row r="76" spans="2:10" ht="3.75" customHeight="1">
      <c r="B76" s="28"/>
      <c r="C76" s="28"/>
      <c r="D76" s="28"/>
      <c r="E76" s="73"/>
      <c r="F76" s="36"/>
      <c r="G76" s="36"/>
      <c r="H76" s="36"/>
      <c r="I76" s="133"/>
      <c r="J76" s="168"/>
    </row>
    <row r="77" spans="2:10" ht="16.5" customHeight="1">
      <c r="B77" s="28"/>
      <c r="C77" s="91"/>
      <c r="D77" s="28"/>
      <c r="E77" s="169" t="s">
        <v>187</v>
      </c>
      <c r="F77" s="166"/>
      <c r="G77" s="166"/>
      <c r="H77" s="167"/>
      <c r="I77" s="164">
        <f>I73*I75</f>
        <v>2003.1249999999998</v>
      </c>
      <c r="J77" s="164">
        <f>J73*I75</f>
        <v>2003.1249999999998</v>
      </c>
    </row>
    <row r="78" spans="2:10" ht="3.75" customHeight="1">
      <c r="B78" s="28"/>
      <c r="C78" s="91"/>
      <c r="D78" s="28"/>
      <c r="E78" s="73"/>
      <c r="F78" s="36"/>
      <c r="G78" s="36"/>
      <c r="H78" s="36"/>
      <c r="I78" s="133"/>
      <c r="J78" s="170"/>
    </row>
    <row r="79" spans="2:10" ht="16.5" customHeight="1">
      <c r="B79" s="28"/>
      <c r="C79" s="91"/>
      <c r="D79" s="28"/>
      <c r="E79" s="162" t="s">
        <v>287</v>
      </c>
      <c r="F79" s="166"/>
      <c r="G79" s="166"/>
      <c r="H79" s="167"/>
      <c r="I79" s="387">
        <f>J77-I77</f>
        <v>0</v>
      </c>
      <c r="J79" s="387"/>
    </row>
    <row r="80" spans="2:14" ht="3.75" customHeight="1">
      <c r="B80" s="28"/>
      <c r="C80" s="91"/>
      <c r="D80" s="28"/>
      <c r="E80" s="73"/>
      <c r="F80" s="36"/>
      <c r="G80" s="36"/>
      <c r="H80" s="36"/>
      <c r="I80" s="28"/>
      <c r="J80" s="170"/>
      <c r="N80" s="120"/>
    </row>
    <row r="81" spans="2:14" ht="16.5" customHeight="1">
      <c r="B81" s="28"/>
      <c r="C81" s="91"/>
      <c r="D81" s="28"/>
      <c r="E81" s="162" t="s">
        <v>288</v>
      </c>
      <c r="F81" s="166"/>
      <c r="G81" s="166"/>
      <c r="H81" s="167"/>
      <c r="I81" s="389">
        <v>1</v>
      </c>
      <c r="J81" s="389"/>
      <c r="N81" s="120"/>
    </row>
    <row r="82" spans="2:14" ht="3.75" customHeight="1">
      <c r="B82" s="28"/>
      <c r="C82" s="91"/>
      <c r="D82" s="28"/>
      <c r="E82" s="171"/>
      <c r="F82" s="172"/>
      <c r="G82" s="172"/>
      <c r="H82" s="172"/>
      <c r="I82" s="173"/>
      <c r="J82" s="173"/>
      <c r="N82" s="120"/>
    </row>
    <row r="83" spans="2:14" ht="16.5" customHeight="1">
      <c r="B83" s="28"/>
      <c r="C83" s="91"/>
      <c r="D83" s="28"/>
      <c r="E83" s="162" t="s">
        <v>328</v>
      </c>
      <c r="F83" s="166"/>
      <c r="G83" s="166"/>
      <c r="H83" s="167"/>
      <c r="I83" s="388" t="s">
        <v>290</v>
      </c>
      <c r="J83" s="388"/>
      <c r="L83" s="120" t="s">
        <v>290</v>
      </c>
      <c r="M83" s="120">
        <v>1</v>
      </c>
      <c r="N83" s="120"/>
    </row>
    <row r="84" spans="2:14" ht="3.75" customHeight="1">
      <c r="B84" s="28"/>
      <c r="C84" s="91"/>
      <c r="D84" s="28"/>
      <c r="E84" s="73"/>
      <c r="F84" s="36"/>
      <c r="G84" s="36"/>
      <c r="H84" s="36"/>
      <c r="I84" s="28"/>
      <c r="J84" s="170"/>
      <c r="L84" s="120" t="s">
        <v>291</v>
      </c>
      <c r="M84" s="120">
        <v>7.48</v>
      </c>
      <c r="N84" s="120"/>
    </row>
    <row r="85" spans="2:14" ht="16.5" customHeight="1">
      <c r="B85" s="28"/>
      <c r="C85" s="91"/>
      <c r="D85" s="28"/>
      <c r="E85" s="162" t="s">
        <v>289</v>
      </c>
      <c r="F85" s="166"/>
      <c r="G85" s="166"/>
      <c r="H85" s="167"/>
      <c r="I85" s="396">
        <f>(I79/VLOOKUP(I83,L83:M86,2,FALSE))*I81</f>
        <v>0</v>
      </c>
      <c r="J85" s="397"/>
      <c r="L85" s="120" t="s">
        <v>292</v>
      </c>
      <c r="M85" s="120">
        <v>748</v>
      </c>
      <c r="N85" s="120"/>
    </row>
    <row r="86" spans="2:14" ht="15">
      <c r="B86" s="28"/>
      <c r="C86" s="91"/>
      <c r="D86" s="28"/>
      <c r="E86" s="23" t="s">
        <v>330</v>
      </c>
      <c r="F86" s="36"/>
      <c r="G86" s="36"/>
      <c r="H86" s="36"/>
      <c r="I86" s="28"/>
      <c r="J86" s="170"/>
      <c r="L86" s="120" t="s">
        <v>293</v>
      </c>
      <c r="M86" s="120">
        <v>7480</v>
      </c>
      <c r="N86" s="120"/>
    </row>
    <row r="87" spans="2:14" ht="3.75" customHeight="1">
      <c r="B87" s="28"/>
      <c r="C87" s="91"/>
      <c r="D87" s="28"/>
      <c r="E87" s="36"/>
      <c r="F87" s="36"/>
      <c r="G87" s="36"/>
      <c r="H87" s="36"/>
      <c r="I87" s="133"/>
      <c r="J87" s="170"/>
      <c r="N87" s="120"/>
    </row>
    <row r="88" spans="2:10" ht="19.5" customHeight="1">
      <c r="B88" s="106"/>
      <c r="C88" s="28"/>
      <c r="D88" s="28"/>
      <c r="E88" s="336" t="s">
        <v>3</v>
      </c>
      <c r="F88" s="286"/>
      <c r="G88" s="286"/>
      <c r="H88" s="287"/>
      <c r="I88" s="394">
        <f>1-(I77/J77)</f>
        <v>0</v>
      </c>
      <c r="J88" s="395"/>
    </row>
    <row r="89" spans="2:10" ht="19.5" customHeight="1" thickBot="1">
      <c r="B89" s="174"/>
      <c r="C89" s="175"/>
      <c r="D89" s="175"/>
      <c r="E89" s="178" t="s">
        <v>34</v>
      </c>
      <c r="F89" s="179"/>
      <c r="G89" s="180"/>
      <c r="H89" s="179"/>
      <c r="I89" s="385">
        <f>VLOOKUP(I88,'Pt Look Up_Hidden'!A2:D102,2,TRUE)</f>
        <v>0</v>
      </c>
      <c r="J89" s="385"/>
    </row>
    <row r="90" spans="2:10" ht="29.25" customHeight="1">
      <c r="B90" s="390" t="s">
        <v>35</v>
      </c>
      <c r="C90" s="390"/>
      <c r="D90" s="390"/>
      <c r="E90" s="390"/>
      <c r="F90" s="390"/>
      <c r="G90" s="390"/>
      <c r="H90" s="390"/>
      <c r="I90" s="390"/>
      <c r="J90" s="390"/>
    </row>
    <row r="91" spans="2:10" s="21" customFormat="1" ht="30.75" customHeight="1">
      <c r="B91" s="309"/>
      <c r="C91" s="59" t="s">
        <v>121</v>
      </c>
      <c r="D91" s="50"/>
      <c r="E91" s="50"/>
      <c r="F91" s="50"/>
      <c r="G91" s="50"/>
      <c r="H91" s="28"/>
      <c r="I91" s="61"/>
      <c r="J91" s="61"/>
    </row>
    <row r="92" spans="2:10" s="21" customFormat="1" ht="4.5" customHeight="1">
      <c r="B92" s="60"/>
      <c r="C92" s="59"/>
      <c r="D92" s="50"/>
      <c r="E92" s="28"/>
      <c r="F92" s="28"/>
      <c r="G92" s="28"/>
      <c r="H92" s="28"/>
      <c r="I92" s="61"/>
      <c r="J92" s="61"/>
    </row>
    <row r="93" spans="2:10" s="21" customFormat="1" ht="30.75" customHeight="1">
      <c r="B93" s="310"/>
      <c r="C93" s="59" t="s">
        <v>122</v>
      </c>
      <c r="D93" s="176"/>
      <c r="E93" s="176"/>
      <c r="F93" s="176"/>
      <c r="G93" s="176"/>
      <c r="H93" s="28"/>
      <c r="I93" s="63"/>
      <c r="J93" s="63"/>
    </row>
    <row r="94" spans="2:10" s="21" customFormat="1" ht="4.5" customHeight="1">
      <c r="B94" s="61"/>
      <c r="C94" s="59"/>
      <c r="D94" s="50"/>
      <c r="E94" s="28"/>
      <c r="F94" s="28"/>
      <c r="G94" s="28"/>
      <c r="H94" s="28"/>
      <c r="I94" s="63"/>
      <c r="J94" s="63"/>
    </row>
    <row r="95" spans="2:10" s="21" customFormat="1" ht="30.75" customHeight="1">
      <c r="B95" s="310"/>
      <c r="C95" s="59" t="s">
        <v>36</v>
      </c>
      <c r="D95" s="176"/>
      <c r="E95" s="176"/>
      <c r="F95" s="176"/>
      <c r="G95" s="176"/>
      <c r="H95" s="28"/>
      <c r="I95" s="106"/>
      <c r="J95" s="106"/>
    </row>
    <row r="96" spans="2:10" s="21" customFormat="1" ht="4.5" customHeight="1">
      <c r="B96" s="63"/>
      <c r="C96" s="59"/>
      <c r="D96" s="50"/>
      <c r="E96" s="28"/>
      <c r="F96" s="28"/>
      <c r="G96" s="28"/>
      <c r="H96" s="28"/>
      <c r="I96" s="28"/>
      <c r="J96" s="28"/>
    </row>
    <row r="97" spans="2:10" s="21" customFormat="1" ht="30.75" customHeight="1">
      <c r="B97" s="311"/>
      <c r="C97" s="59" t="s">
        <v>123</v>
      </c>
      <c r="D97" s="28"/>
      <c r="E97" s="177"/>
      <c r="F97" s="177"/>
      <c r="G97" s="177"/>
      <c r="H97" s="28"/>
      <c r="I97" s="28"/>
      <c r="J97" s="28"/>
    </row>
    <row r="98" s="21" customFormat="1" ht="12.75"/>
    <row r="99" s="21" customFormat="1" ht="12.75"/>
    <row r="100" s="21" customFormat="1" ht="12.75"/>
    <row r="101" spans="3:10" s="21" customFormat="1" ht="12.75">
      <c r="C101" s="24"/>
      <c r="D101" s="24"/>
      <c r="E101" s="24"/>
      <c r="F101" s="24"/>
      <c r="G101" s="24"/>
      <c r="H101" s="24"/>
      <c r="I101" s="24"/>
      <c r="J101" s="24"/>
    </row>
    <row r="102" s="21" customFormat="1" ht="12.75"/>
    <row r="103" s="21" customFormat="1" ht="12.75"/>
    <row r="104" s="21" customFormat="1" ht="12.75"/>
    <row r="105" s="21" customFormat="1" ht="12.75"/>
    <row r="106" s="21" customFormat="1" ht="12.75"/>
    <row r="107" spans="6:10" s="21" customFormat="1" ht="12.75">
      <c r="F107" s="24"/>
      <c r="G107" s="24"/>
      <c r="I107" s="121"/>
      <c r="J107" s="121"/>
    </row>
    <row r="108" s="21" customFormat="1" ht="12.75"/>
    <row r="109" s="21" customFormat="1" ht="12.75"/>
    <row r="110" s="21" customFormat="1" ht="12.75"/>
    <row r="111" s="21" customFormat="1" ht="12.75">
      <c r="B111" s="24"/>
    </row>
    <row r="112" s="21" customFormat="1" ht="11.25" customHeight="1">
      <c r="C112" s="119"/>
    </row>
    <row r="113" s="21" customFormat="1" ht="12.75">
      <c r="C113" s="119"/>
    </row>
    <row r="114" s="21" customFormat="1" ht="12.75">
      <c r="C114" s="119"/>
    </row>
    <row r="115" s="21" customFormat="1" ht="12.75">
      <c r="C115" s="119"/>
    </row>
    <row r="116" s="21" customFormat="1" ht="12.75"/>
    <row r="117" spans="2:5" s="21" customFormat="1" ht="12.75">
      <c r="B117" s="24"/>
      <c r="C117" s="24"/>
      <c r="D117" s="24"/>
      <c r="E117" s="24"/>
    </row>
    <row r="118" spans="3:5" s="21" customFormat="1" ht="12.75">
      <c r="C118" s="119"/>
      <c r="D118" s="119"/>
      <c r="E118" s="119"/>
    </row>
    <row r="119" spans="3:5" s="21" customFormat="1" ht="12.75">
      <c r="C119" s="119"/>
      <c r="D119" s="119"/>
      <c r="E119" s="119"/>
    </row>
    <row r="120" spans="3:5" s="21" customFormat="1" ht="12.75">
      <c r="C120" s="119"/>
      <c r="D120" s="119"/>
      <c r="E120" s="119"/>
    </row>
    <row r="121" spans="3:5" s="21" customFormat="1" ht="12.75">
      <c r="C121" s="119"/>
      <c r="D121" s="119"/>
      <c r="E121" s="119"/>
    </row>
    <row r="122" spans="3:5" s="21" customFormat="1" ht="12.75">
      <c r="C122" s="119"/>
      <c r="D122" s="119"/>
      <c r="E122" s="119"/>
    </row>
    <row r="123" spans="3:5" s="21" customFormat="1" ht="12.75">
      <c r="C123" s="122"/>
      <c r="D123" s="119"/>
      <c r="E123" s="119"/>
    </row>
    <row r="124" spans="3:5" s="21" customFormat="1" ht="12.75">
      <c r="C124" s="122"/>
      <c r="D124" s="119"/>
      <c r="E124" s="119"/>
    </row>
    <row r="125" spans="3:5" s="21" customFormat="1" ht="12.75">
      <c r="C125" s="122"/>
      <c r="D125" s="119"/>
      <c r="E125" s="119"/>
    </row>
    <row r="126" spans="3:5" s="21" customFormat="1" ht="12.75">
      <c r="C126" s="122"/>
      <c r="D126" s="119"/>
      <c r="E126" s="119"/>
    </row>
    <row r="127" spans="3:5" s="21" customFormat="1" ht="12.75">
      <c r="C127" s="119"/>
      <c r="D127" s="119"/>
      <c r="E127" s="119"/>
    </row>
    <row r="128" spans="3:5" s="21" customFormat="1" ht="12.75">
      <c r="C128" s="119"/>
      <c r="D128" s="119"/>
      <c r="E128" s="119"/>
    </row>
    <row r="129" spans="3:5" s="21" customFormat="1" ht="12.75">
      <c r="C129" s="119"/>
      <c r="D129" s="119"/>
      <c r="E129" s="119"/>
    </row>
    <row r="130" s="21" customFormat="1" ht="12.75"/>
    <row r="131" s="21" customFormat="1" ht="12.75"/>
    <row r="132" s="21" customFormat="1" ht="12.75"/>
    <row r="133" s="21" customFormat="1" ht="12.75"/>
    <row r="134" s="21" customFormat="1" ht="12.75"/>
    <row r="135" s="21" customFormat="1" ht="12.75"/>
    <row r="136" s="21" customFormat="1" ht="12.75"/>
    <row r="137" spans="4:5" s="21" customFormat="1" ht="12.75">
      <c r="D137" s="24"/>
      <c r="E137" s="24"/>
    </row>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row r="218" s="21" customFormat="1" ht="12.75"/>
    <row r="219" s="21" customFormat="1" ht="12.75"/>
    <row r="220" s="21" customFormat="1" ht="12.75"/>
    <row r="221" s="21" customFormat="1" ht="12.75"/>
    <row r="222" s="21" customFormat="1" ht="12.75"/>
    <row r="223" s="21" customFormat="1" ht="12.75"/>
    <row r="224" s="21" customFormat="1" ht="12.75"/>
    <row r="225" s="21" customFormat="1" ht="12.75"/>
    <row r="226" s="21" customFormat="1" ht="12.75"/>
    <row r="227" s="21" customFormat="1" ht="12.75"/>
    <row r="228" s="21" customFormat="1" ht="12.75"/>
    <row r="229" s="21" customFormat="1" ht="12.75"/>
    <row r="230" s="21" customFormat="1" ht="12.75"/>
    <row r="231" s="21" customFormat="1" ht="12.75"/>
    <row r="232" s="21" customFormat="1" ht="12.75"/>
    <row r="233" s="21" customFormat="1" ht="12.75"/>
    <row r="234" s="21" customFormat="1" ht="12.75"/>
    <row r="235" s="21" customFormat="1" ht="12.75"/>
    <row r="236" s="21" customFormat="1" ht="12.75"/>
    <row r="237" s="21" customFormat="1" ht="12.75"/>
    <row r="238" s="21" customFormat="1" ht="12.75"/>
    <row r="239" s="21" customFormat="1" ht="12.75"/>
    <row r="240" s="21" customFormat="1" ht="12.75"/>
    <row r="241" s="21" customFormat="1" ht="12.75"/>
    <row r="242" s="21" customFormat="1" ht="12.75"/>
    <row r="243" s="21" customFormat="1" ht="12.75"/>
    <row r="244" s="21" customFormat="1" ht="12.75"/>
    <row r="245" s="21" customFormat="1" ht="12.75"/>
    <row r="246" s="21" customFormat="1" ht="12.75"/>
    <row r="247" s="21" customFormat="1" ht="12.75"/>
    <row r="248" s="21" customFormat="1" ht="12.75"/>
    <row r="249" s="21" customFormat="1" ht="12.75"/>
    <row r="250" s="21" customFormat="1" ht="12.75"/>
    <row r="251" s="21" customFormat="1" ht="12.75"/>
    <row r="252" s="21" customFormat="1" ht="12.75"/>
    <row r="253" s="21" customFormat="1" ht="12.75"/>
    <row r="254" s="21" customFormat="1" ht="12.75"/>
    <row r="255" s="21" customFormat="1" ht="12.75"/>
    <row r="256" s="21" customFormat="1" ht="12.75"/>
    <row r="257" s="21" customFormat="1" ht="12.75"/>
    <row r="258" s="21" customFormat="1" ht="12.75"/>
    <row r="259" s="21" customFormat="1" ht="12.75"/>
    <row r="260" s="21" customFormat="1" ht="12.75"/>
    <row r="261" s="21" customFormat="1" ht="12.75"/>
    <row r="262" s="21" customFormat="1" ht="12.75"/>
    <row r="263" s="21" customFormat="1" ht="12.75"/>
    <row r="264" s="21" customFormat="1" ht="12.75"/>
    <row r="265" s="21" customFormat="1" ht="12.75"/>
    <row r="266" s="21" customFormat="1" ht="12.75"/>
    <row r="267" s="21" customFormat="1" ht="12.75"/>
    <row r="268" s="21" customFormat="1" ht="12.75"/>
    <row r="269" s="21" customFormat="1" ht="12.75"/>
    <row r="270" s="21" customFormat="1" ht="12.75"/>
    <row r="271" s="21" customFormat="1" ht="12.75"/>
    <row r="272" s="21" customFormat="1" ht="12.75"/>
    <row r="273" s="21" customFormat="1" ht="12.75"/>
    <row r="274" s="21" customFormat="1" ht="12.75"/>
    <row r="275" s="21" customFormat="1" ht="12.75"/>
    <row r="276" s="21" customFormat="1" ht="12.75"/>
    <row r="277" s="21" customFormat="1" ht="12.75"/>
    <row r="278" s="21" customFormat="1" ht="12.75"/>
    <row r="279" s="21" customFormat="1" ht="12.75"/>
    <row r="280" s="21" customFormat="1" ht="12.75"/>
    <row r="281" s="21" customFormat="1" ht="12.75"/>
    <row r="282" s="21" customFormat="1" ht="12.75"/>
    <row r="283" s="21" customFormat="1" ht="12.75"/>
    <row r="284" s="21" customFormat="1" ht="12.75"/>
    <row r="285" s="21" customFormat="1" ht="12.75"/>
    <row r="286" s="21" customFormat="1" ht="12.75"/>
    <row r="287" s="21" customFormat="1" ht="12.75"/>
    <row r="288" s="21" customFormat="1" ht="12.75"/>
    <row r="289" s="21" customFormat="1" ht="12.75"/>
    <row r="290" s="21" customFormat="1" ht="12.75"/>
    <row r="291" s="21" customFormat="1" ht="12.75"/>
    <row r="292" s="21" customFormat="1" ht="12.75"/>
    <row r="293" s="21" customFormat="1" ht="12.75"/>
    <row r="294" s="21" customFormat="1" ht="12.75"/>
    <row r="295" s="21" customFormat="1" ht="12.75"/>
    <row r="296" s="21" customFormat="1" ht="12.75"/>
    <row r="297" s="21" customFormat="1" ht="12.75"/>
    <row r="298" s="21" customFormat="1" ht="12.75"/>
    <row r="299" s="21" customFormat="1" ht="12.75"/>
    <row r="300" s="21" customFormat="1" ht="12.75"/>
    <row r="301" s="21" customFormat="1" ht="12.75"/>
    <row r="302" s="21" customFormat="1" ht="12.75"/>
    <row r="303" s="21" customFormat="1" ht="12.75"/>
    <row r="304" s="21" customFormat="1" ht="12.75"/>
    <row r="305" s="21" customFormat="1" ht="12.75"/>
    <row r="306" s="21" customFormat="1" ht="12.75"/>
    <row r="307" s="21" customFormat="1" ht="12.75"/>
    <row r="308" s="21" customFormat="1" ht="12.75"/>
    <row r="309" s="21" customFormat="1" ht="12.75"/>
    <row r="310" s="21" customFormat="1" ht="12.75"/>
    <row r="311" s="21" customFormat="1" ht="12.75"/>
    <row r="312" s="21" customFormat="1" ht="12.75"/>
    <row r="313" s="21" customFormat="1" ht="12.75"/>
    <row r="314" s="21" customFormat="1" ht="12.75"/>
    <row r="315" s="21" customFormat="1" ht="12.75"/>
    <row r="316" s="21" customFormat="1" ht="12.75"/>
    <row r="317" s="21" customFormat="1" ht="12.75"/>
    <row r="318" s="21" customFormat="1" ht="12.75"/>
    <row r="319" s="21" customFormat="1" ht="12.75"/>
    <row r="320" s="21" customFormat="1" ht="12.75"/>
    <row r="321" s="21" customFormat="1" ht="12.75"/>
    <row r="322" s="21" customFormat="1" ht="12.75"/>
    <row r="323" s="21" customFormat="1" ht="12.75"/>
    <row r="324" s="21" customFormat="1" ht="12.75"/>
    <row r="325" s="21" customFormat="1" ht="12.75"/>
    <row r="326" s="21" customFormat="1" ht="12.75"/>
    <row r="327" s="21" customFormat="1" ht="12.75"/>
    <row r="328" s="21" customFormat="1" ht="12.75"/>
    <row r="329" s="21" customFormat="1" ht="12.75"/>
    <row r="330" s="21" customFormat="1" ht="12.75"/>
    <row r="331" s="21" customFormat="1" ht="12.75"/>
    <row r="332" s="21" customFormat="1" ht="12.75"/>
    <row r="333" s="21" customFormat="1" ht="12.75"/>
    <row r="334" s="21" customFormat="1" ht="12.75"/>
    <row r="335" s="21" customFormat="1" ht="12.75"/>
    <row r="336" s="21" customFormat="1" ht="12.75"/>
    <row r="337" s="21" customFormat="1" ht="12.75"/>
    <row r="338" s="21" customFormat="1" ht="12.75"/>
    <row r="339" s="21" customFormat="1" ht="12.75"/>
    <row r="340" s="21" customFormat="1" ht="12.75"/>
    <row r="341" s="21" customFormat="1" ht="12.75"/>
    <row r="342" s="21" customFormat="1" ht="12.75"/>
    <row r="343" s="21" customFormat="1" ht="12.75"/>
    <row r="344" s="21" customFormat="1" ht="12.75"/>
    <row r="345" s="21" customFormat="1" ht="12.75"/>
    <row r="346" s="21" customFormat="1" ht="12.75"/>
    <row r="347" s="21" customFormat="1" ht="12.75"/>
    <row r="348" s="21" customFormat="1" ht="12.75"/>
    <row r="349" s="21" customFormat="1" ht="12.75"/>
    <row r="350" s="21" customFormat="1" ht="12.75"/>
    <row r="351" s="21" customFormat="1" ht="12.75"/>
    <row r="352" s="21" customFormat="1" ht="12.75"/>
    <row r="353" s="21" customFormat="1" ht="12.75"/>
    <row r="354" s="21" customFormat="1" ht="12.75"/>
    <row r="355" s="21" customFormat="1" ht="12.75"/>
    <row r="356" s="21" customFormat="1" ht="12.75"/>
    <row r="357" s="21" customFormat="1" ht="12.75"/>
    <row r="358" s="21" customFormat="1" ht="12.75"/>
    <row r="359" s="21" customFormat="1" ht="12.75"/>
    <row r="360" s="21" customFormat="1" ht="12.75"/>
    <row r="361" s="21" customFormat="1" ht="12.75"/>
    <row r="362" s="21" customFormat="1" ht="12.75"/>
    <row r="363" s="21" customFormat="1" ht="12.75"/>
    <row r="364" s="21" customFormat="1" ht="12.75"/>
    <row r="365" s="21" customFormat="1" ht="12.75"/>
    <row r="366" s="21" customFormat="1" ht="12.75"/>
    <row r="367" s="21" customFormat="1" ht="12.75"/>
    <row r="368" s="21" customFormat="1" ht="12.75"/>
    <row r="369" s="21" customFormat="1" ht="12.75"/>
    <row r="370" s="21" customFormat="1" ht="12.75"/>
    <row r="371" s="21" customFormat="1" ht="12.75"/>
    <row r="372" s="21" customFormat="1" ht="12.75"/>
    <row r="373" s="21" customFormat="1" ht="12.75"/>
    <row r="374" s="21" customFormat="1" ht="12.75"/>
    <row r="375" s="21" customFormat="1" ht="12.75"/>
    <row r="376" s="21" customFormat="1" ht="12.75"/>
    <row r="377" s="21" customFormat="1" ht="12.75"/>
    <row r="378" s="21" customFormat="1" ht="12.75"/>
    <row r="379" s="21" customFormat="1" ht="12.75"/>
    <row r="380" s="21" customFormat="1" ht="12.75"/>
    <row r="381" s="21" customFormat="1" ht="12.75"/>
    <row r="382" s="21" customFormat="1" ht="12.75"/>
    <row r="383" s="21" customFormat="1" ht="12.75"/>
    <row r="384" s="21" customFormat="1" ht="12.75"/>
    <row r="385" s="21" customFormat="1" ht="12.75"/>
    <row r="386" s="21" customFormat="1" ht="12.75"/>
    <row r="387" s="21" customFormat="1" ht="12.75"/>
    <row r="388" s="21" customFormat="1" ht="12.75"/>
    <row r="389" s="21" customFormat="1" ht="12.75"/>
    <row r="390" s="21" customFormat="1" ht="12.75"/>
    <row r="391" s="21" customFormat="1" ht="12.75"/>
    <row r="392" s="21" customFormat="1" ht="12.75"/>
    <row r="393" s="21" customFormat="1" ht="12.75"/>
    <row r="394" s="21" customFormat="1" ht="12.75"/>
    <row r="395" s="21" customFormat="1" ht="12.75"/>
    <row r="396" s="21" customFormat="1" ht="12.75"/>
    <row r="397" s="21" customFormat="1" ht="12.75"/>
    <row r="398" s="21" customFormat="1" ht="12.75"/>
    <row r="399" s="21" customFormat="1" ht="12.75"/>
    <row r="400" s="21" customFormat="1" ht="12.75"/>
    <row r="401" s="21" customFormat="1" ht="12.75"/>
    <row r="402" s="21" customFormat="1" ht="12.75"/>
    <row r="403" s="21" customFormat="1" ht="12.75"/>
    <row r="404" s="21" customFormat="1" ht="12.75"/>
    <row r="405" s="21" customFormat="1" ht="12.75"/>
    <row r="406" s="21" customFormat="1" ht="12.75"/>
    <row r="407" s="21" customFormat="1" ht="12.75"/>
    <row r="408" s="21" customFormat="1" ht="12.75"/>
    <row r="409" s="21" customFormat="1" ht="12.75"/>
    <row r="410" s="21" customFormat="1" ht="12.75"/>
    <row r="411" s="21" customFormat="1" ht="12.75"/>
    <row r="412" s="21" customFormat="1" ht="12.75"/>
    <row r="413" s="21" customFormat="1" ht="12.75"/>
    <row r="414" s="21" customFormat="1" ht="12.75"/>
    <row r="415" s="21" customFormat="1" ht="12.75"/>
    <row r="416" s="21" customFormat="1" ht="12.75"/>
    <row r="417" s="21" customFormat="1" ht="12.75"/>
    <row r="418" s="21" customFormat="1" ht="12.75"/>
    <row r="419" s="21" customFormat="1" ht="12.75"/>
    <row r="420" s="21" customFormat="1" ht="12.75"/>
    <row r="421" s="21" customFormat="1" ht="12.75"/>
    <row r="422" s="21" customFormat="1" ht="12.75"/>
    <row r="423" s="21" customFormat="1" ht="12.75"/>
    <row r="424" s="21" customFormat="1" ht="12.75"/>
    <row r="425" s="21" customFormat="1" ht="12.75"/>
    <row r="426" s="21" customFormat="1" ht="12.75"/>
    <row r="427" s="21" customFormat="1" ht="12.75"/>
    <row r="428" s="21" customFormat="1" ht="12.75"/>
    <row r="429" s="21" customFormat="1" ht="12.75"/>
    <row r="430" s="21" customFormat="1" ht="12.75"/>
    <row r="431" s="21" customFormat="1" ht="12.75"/>
    <row r="432" s="21" customFormat="1" ht="12.75"/>
    <row r="433" s="21" customFormat="1" ht="12.75"/>
    <row r="434" s="21" customFormat="1" ht="12.75"/>
    <row r="435" s="21" customFormat="1" ht="12.75"/>
    <row r="436" s="21" customFormat="1" ht="12.75"/>
    <row r="437" s="21" customFormat="1" ht="12.75"/>
    <row r="438" s="21" customFormat="1" ht="12.75"/>
    <row r="439" s="21" customFormat="1" ht="12.75"/>
    <row r="440" s="21" customFormat="1" ht="12.75"/>
    <row r="441" s="21" customFormat="1" ht="12.75"/>
    <row r="442" s="21" customFormat="1" ht="12.75"/>
    <row r="443" s="21" customFormat="1" ht="12.75"/>
    <row r="444" s="21" customFormat="1" ht="12.75"/>
    <row r="445" s="21" customFormat="1" ht="12.75"/>
    <row r="446" s="21" customFormat="1" ht="12.75"/>
    <row r="447" s="21" customFormat="1" ht="12.75"/>
    <row r="448" s="21" customFormat="1" ht="12.75"/>
    <row r="449" s="21" customFormat="1" ht="12.75"/>
    <row r="450" s="21" customFormat="1" ht="12.75"/>
    <row r="451" s="21" customFormat="1" ht="12.75"/>
    <row r="452" s="21" customFormat="1" ht="12.75"/>
    <row r="453" s="21" customFormat="1" ht="12.75"/>
    <row r="454" s="21" customFormat="1" ht="12.75"/>
    <row r="455" s="21" customFormat="1" ht="12.75"/>
    <row r="456" s="21" customFormat="1" ht="12.75"/>
  </sheetData>
  <sheetProtection password="E9C9" sheet="1" objects="1" scenarios="1" selectLockedCells="1"/>
  <mergeCells count="32">
    <mergeCell ref="B7:J7"/>
    <mergeCell ref="B10:J10"/>
    <mergeCell ref="B22:J22"/>
    <mergeCell ref="F52:F53"/>
    <mergeCell ref="G52:G53"/>
    <mergeCell ref="B8:J8"/>
    <mergeCell ref="J25:J26"/>
    <mergeCell ref="I25:I26"/>
    <mergeCell ref="I24:J24"/>
    <mergeCell ref="I88:J88"/>
    <mergeCell ref="J52:J53"/>
    <mergeCell ref="E52:E53"/>
    <mergeCell ref="I85:J85"/>
    <mergeCell ref="E25:E26"/>
    <mergeCell ref="D51:E51"/>
    <mergeCell ref="I51:J51"/>
    <mergeCell ref="D24:E24"/>
    <mergeCell ref="C25:C26"/>
    <mergeCell ref="F25:F26"/>
    <mergeCell ref="G25:G26"/>
    <mergeCell ref="H25:H26"/>
    <mergeCell ref="H52:H53"/>
    <mergeCell ref="C52:C53"/>
    <mergeCell ref="D25:D26"/>
    <mergeCell ref="D52:D53"/>
    <mergeCell ref="I89:J89"/>
    <mergeCell ref="I52:I53"/>
    <mergeCell ref="I79:J79"/>
    <mergeCell ref="I83:J83"/>
    <mergeCell ref="I81:J81"/>
    <mergeCell ref="B90:J90"/>
    <mergeCell ref="I75:J75"/>
  </mergeCells>
  <conditionalFormatting sqref="I88:J88">
    <cfRule type="cellIs" priority="2" dxfId="15" operator="greaterThan" stopIfTrue="1">
      <formula>0.14999</formula>
    </cfRule>
    <cfRule type="cellIs" priority="3" dxfId="16" operator="lessThan" stopIfTrue="1">
      <formula>0.15</formula>
    </cfRule>
  </conditionalFormatting>
  <dataValidations count="19">
    <dataValidation allowBlank="1" showErrorMessage="1" promptTitle="Flow Fixture" prompt="Select designed fixture from list, if not show select other and manually input flow rate and duration." sqref="B64 B58 B31 B49 B37 B43 B70"/>
    <dataValidation type="list" allowBlank="1" showInputMessage="1" showErrorMessage="1" promptTitle="Flush Fixture" prompt="Select designed fixture from pull down list.&#10;&#10;If desired fixture/rate is not shown, enter information manually into Other." sqref="B66">
      <formula1>urinal</formula1>
    </dataValidation>
    <dataValidation type="list" allowBlank="1" showInputMessage="1" showErrorMessage="1" promptTitle="Occupant Type" prompt="Select Type of Occupant from List" sqref="G54:G58 G60:G64 G45:G49 G33:G37 G27:G31 G39:G43 G66:G70">
      <formula1>occupant</formula1>
    </dataValidation>
    <dataValidation type="list" allowBlank="1" showInputMessage="1" showErrorMessage="1" promptTitle="Flush Fixture" prompt="Select designed fixture from pull down list.&#10;&#10;If desired fixture/rate is not shown, enter information manually into Other." sqref="B60">
      <formula1>toiletM</formula1>
    </dataValidation>
    <dataValidation type="list" allowBlank="1" showInputMessage="1" showErrorMessage="1" promptTitle="Flush Fixture" prompt="Select designed fixture from pull down list.&#10;&#10;If desired fixture/rate is not shown, enter information manually into Other." sqref="B54">
      <formula1>toiletF</formula1>
    </dataValidation>
    <dataValidation type="list" allowBlank="1" showInputMessage="1" showErrorMessage="1" promptTitle="Flow Fixture" prompt="Select designed fixture from pull down list.&#10;&#10;If desired fixture/rate is not shown, enter information manually into Other." sqref="B39">
      <formula1>sink</formula1>
    </dataValidation>
    <dataValidation type="list" allowBlank="1" showInputMessage="1" showErrorMessage="1" promptTitle="Flow Fixture" prompt="Select designed fixture from pull down list.&#10;&#10;If desired fixture/rate is not shown, enter information manually into Other." sqref="B33">
      <formula1>showerhead</formula1>
    </dataValidation>
    <dataValidation type="list" allowBlank="1" showInputMessage="1" showErrorMessage="1" promptTitle="Flow Fixture" prompt="Select designed fixture from pull down list.&#10;&#10;If desired fixture/rate is not shown, enter information manually into Other." sqref="B45">
      <formula1>JSink</formula1>
    </dataValidation>
    <dataValidation allowBlank="1" showInputMessage="1" showErrorMessage="1" promptTitle="Occupant Type" prompt="Select Type of Occupant from List" sqref="G44"/>
    <dataValidation type="list" allowBlank="1" showInputMessage="1" showErrorMessage="1" promptTitle="Flow Fixture" prompt="Select designed fixture from pull down list.&#10;&#10;If desired fixture/rate is not shown, enter information manually into Other." sqref="B27">
      <formula1>faucet</formula1>
    </dataValidation>
    <dataValidation type="list" allowBlank="1" showInputMessage="1" showErrorMessage="1" promptTitle="Flow Fixture" prompt="Select designed fixture from pull down list.&#10;&#10;If desired fixture/rate is not shown, enter information manually into Other." sqref="B28:B29">
      <formula1>Add_Faucet</formula1>
    </dataValidation>
    <dataValidation type="list" allowBlank="1" showInputMessage="1" showErrorMessage="1" promptTitle="Flow Fixture" prompt="Select designed fixture from pull down list.&#10;&#10;If desired fixture/rate is not shown, enter information manually into Other." sqref="B40:B41">
      <formula1>Add_Sink</formula1>
    </dataValidation>
    <dataValidation type="list" allowBlank="1" showInputMessage="1" showErrorMessage="1" promptTitle="Flow Fixture" prompt="Select designed fixture from pull down list.&#10;&#10;If desired fixture/rate is not shown, enter information manually into Other." sqref="B34:B35">
      <formula1>Add_Showerhead</formula1>
    </dataValidation>
    <dataValidation type="list" allowBlank="1" showInputMessage="1" showErrorMessage="1" promptTitle="Flow Fixture" prompt="Select designed fixture from pull down list.&#10;&#10;If desired fixture/rate is not shown, enter information manually into Other." sqref="B46:B47">
      <formula1>Add_JSink</formula1>
    </dataValidation>
    <dataValidation type="list" allowBlank="1" showInputMessage="1" showErrorMessage="1" promptTitle="Flush Fixture" prompt="Select designed fixture from pull down list.&#10;&#10;If desired fixture/rate is not shown, enter information manually into Other." sqref="B55:B56">
      <formula1>Add_ToiletF</formula1>
    </dataValidation>
    <dataValidation type="list" allowBlank="1" showInputMessage="1" showErrorMessage="1" promptTitle="Flush Fixture" prompt="Select designed fixture from pull down list.&#10;&#10;If desired fixture/rate is not shown, enter information manually into Other." sqref="B67:B68">
      <formula1>Add_Urinal</formula1>
    </dataValidation>
    <dataValidation type="list" allowBlank="1" showInputMessage="1" showErrorMessage="1" promptTitle="Flush Fixture" prompt="Select designed fixture from pull down list.&#10;&#10;If desired fixture/rate is not shown, enter information manually into Other." sqref="B61:B62">
      <formula1>Add_ToiletM</formula1>
    </dataValidation>
    <dataValidation allowBlank="1" showErrorMessage="1" promptTitle="Flow Fixture" prompt="Select designed fixture from pull down list.&#10;&#10;If desired fixture/rate is not shown, enter information manually into Other." sqref="B30 B36 B42 B48 B63 B57 B69"/>
    <dataValidation type="list" allowBlank="1" showInputMessage="1" showErrorMessage="1" sqref="I83:J83">
      <formula1>"Gallons,Cf,CCf,MCf"</formula1>
    </dataValidation>
  </dataValidations>
  <printOptions horizontalCentered="1"/>
  <pageMargins left="0.45" right="0.45" top="0.5" bottom="0.5" header="0.3" footer="0.3"/>
  <pageSetup fitToHeight="2" horizontalDpi="600" verticalDpi="600" orientation="portrait" scale="66" r:id="rId2"/>
  <rowBreaks count="1" manualBreakCount="1">
    <brk id="49" min="1" max="9" man="1"/>
  </rowBreaks>
  <drawing r:id="rId1"/>
</worksheet>
</file>

<file path=xl/worksheets/sheet7.xml><?xml version="1.0" encoding="utf-8"?>
<worksheet xmlns="http://schemas.openxmlformats.org/spreadsheetml/2006/main" xmlns:r="http://schemas.openxmlformats.org/officeDocument/2006/relationships">
  <dimension ref="A1:K72"/>
  <sheetViews>
    <sheetView zoomScale="85" zoomScaleNormal="85" zoomScalePageLayoutView="0" workbookViewId="0" topLeftCell="A1">
      <selection activeCell="A54" sqref="A54"/>
    </sheetView>
  </sheetViews>
  <sheetFormatPr defaultColWidth="9.140625" defaultRowHeight="15"/>
  <cols>
    <col min="1" max="1" width="37.7109375" style="3" bestFit="1" customWidth="1"/>
    <col min="2" max="2" width="17.00390625" style="8" customWidth="1"/>
    <col min="3" max="3" width="17.421875" style="8" customWidth="1"/>
    <col min="4" max="4" width="15.00390625" style="3" customWidth="1"/>
    <col min="5" max="5" width="19.00390625" style="8" bestFit="1" customWidth="1"/>
    <col min="6" max="6" width="19.57421875" style="3" customWidth="1"/>
    <col min="7" max="7" width="18.57421875" style="3" customWidth="1"/>
    <col min="8" max="8" width="19.7109375" style="3" customWidth="1"/>
    <col min="9" max="9" width="20.140625" style="3" customWidth="1"/>
    <col min="10" max="10" width="22.57421875" style="3" customWidth="1"/>
    <col min="11" max="11" width="21.7109375" style="3" bestFit="1" customWidth="1"/>
    <col min="12" max="16384" width="9.140625" style="3" customWidth="1"/>
  </cols>
  <sheetData>
    <row r="1" spans="1:4" ht="12.75">
      <c r="A1" s="1" t="s">
        <v>10</v>
      </c>
      <c r="B1" s="6" t="s">
        <v>0</v>
      </c>
      <c r="C1" s="6" t="s">
        <v>31</v>
      </c>
      <c r="D1" s="6" t="s">
        <v>32</v>
      </c>
    </row>
    <row r="2" spans="1:4" ht="12.75">
      <c r="A2" s="2" t="s">
        <v>11</v>
      </c>
      <c r="B2" s="4">
        <v>3</v>
      </c>
      <c r="C2" s="4">
        <v>1.6</v>
      </c>
      <c r="D2" s="4" t="s">
        <v>16</v>
      </c>
    </row>
    <row r="3" spans="1:4" ht="12.75">
      <c r="A3" s="2" t="s">
        <v>12</v>
      </c>
      <c r="B3" s="4">
        <v>2</v>
      </c>
      <c r="C3" s="5">
        <v>1</v>
      </c>
      <c r="D3" s="4" t="s">
        <v>16</v>
      </c>
    </row>
    <row r="4" spans="1:4" ht="12.75">
      <c r="A4" s="2" t="s">
        <v>13</v>
      </c>
      <c r="B4" s="4">
        <v>0.1</v>
      </c>
      <c r="C4" s="4">
        <v>2.5</v>
      </c>
      <c r="D4" s="4" t="s">
        <v>17</v>
      </c>
    </row>
    <row r="5" spans="1:4" ht="12.75">
      <c r="A5" s="2" t="s">
        <v>25</v>
      </c>
      <c r="B5" s="4">
        <v>3</v>
      </c>
      <c r="C5" s="4">
        <v>2.5</v>
      </c>
      <c r="D5" s="4" t="s">
        <v>17</v>
      </c>
    </row>
    <row r="6" spans="1:4" ht="12.75">
      <c r="A6" s="2" t="s">
        <v>14</v>
      </c>
      <c r="B6" s="4">
        <v>3</v>
      </c>
      <c r="C6" s="4">
        <v>2.5</v>
      </c>
      <c r="D6" s="4" t="s">
        <v>17</v>
      </c>
    </row>
    <row r="7" spans="1:4" ht="12.75">
      <c r="A7" s="2" t="s">
        <v>15</v>
      </c>
      <c r="B7" s="4">
        <v>3</v>
      </c>
      <c r="C7" s="4">
        <v>0.25</v>
      </c>
      <c r="D7" s="4" t="s">
        <v>18</v>
      </c>
    </row>
    <row r="8" spans="1:4" ht="12.75">
      <c r="A8" s="2"/>
      <c r="B8" s="4"/>
      <c r="C8" s="4"/>
      <c r="D8" s="4"/>
    </row>
    <row r="9" spans="1:5" ht="12.75">
      <c r="A9" s="1" t="s">
        <v>4</v>
      </c>
      <c r="B9" s="6" t="s">
        <v>0</v>
      </c>
      <c r="C9" s="6" t="s">
        <v>30</v>
      </c>
      <c r="D9" s="6" t="s">
        <v>6</v>
      </c>
      <c r="E9" s="12" t="s">
        <v>37</v>
      </c>
    </row>
    <row r="10" spans="1:5" ht="12.75">
      <c r="A10" s="2" t="s">
        <v>177</v>
      </c>
      <c r="B10" s="6"/>
      <c r="C10" s="5">
        <v>0</v>
      </c>
      <c r="D10" s="5">
        <v>0</v>
      </c>
      <c r="E10" s="10">
        <v>0</v>
      </c>
    </row>
    <row r="11" spans="1:5" ht="12.75">
      <c r="A11" s="2" t="s">
        <v>19</v>
      </c>
      <c r="B11" s="5">
        <v>3</v>
      </c>
      <c r="C11" s="5">
        <v>2.5</v>
      </c>
      <c r="D11" s="4">
        <v>15</v>
      </c>
      <c r="E11" s="8">
        <v>2.5</v>
      </c>
    </row>
    <row r="12" spans="1:5" ht="12.75">
      <c r="A12" s="2" t="s">
        <v>171</v>
      </c>
      <c r="B12" s="5">
        <v>3</v>
      </c>
      <c r="C12" s="5">
        <v>1.8</v>
      </c>
      <c r="D12" s="4">
        <v>15</v>
      </c>
      <c r="E12" s="8">
        <v>2.5</v>
      </c>
    </row>
    <row r="13" spans="1:5" ht="12.75">
      <c r="A13" s="2" t="s">
        <v>172</v>
      </c>
      <c r="B13" s="5">
        <v>3</v>
      </c>
      <c r="C13" s="5">
        <v>1</v>
      </c>
      <c r="D13" s="4">
        <v>15</v>
      </c>
      <c r="E13" s="8">
        <v>2.5</v>
      </c>
    </row>
    <row r="14" spans="1:5" ht="12.75">
      <c r="A14" s="2" t="s">
        <v>173</v>
      </c>
      <c r="B14" s="5">
        <v>3</v>
      </c>
      <c r="C14" s="5">
        <v>0.5</v>
      </c>
      <c r="D14" s="4">
        <v>15</v>
      </c>
      <c r="E14" s="8">
        <v>2.5</v>
      </c>
    </row>
    <row r="15" spans="1:5" ht="12.75">
      <c r="A15" s="2" t="s">
        <v>178</v>
      </c>
      <c r="B15" s="5"/>
      <c r="C15" s="5">
        <v>0</v>
      </c>
      <c r="D15" s="5">
        <v>0</v>
      </c>
      <c r="E15" s="10">
        <v>0</v>
      </c>
    </row>
    <row r="16" spans="1:5" ht="12.75">
      <c r="A16" s="2" t="s">
        <v>21</v>
      </c>
      <c r="B16" s="5">
        <v>0.1</v>
      </c>
      <c r="C16" s="5">
        <v>2.5</v>
      </c>
      <c r="D16" s="4">
        <v>300</v>
      </c>
      <c r="E16" s="8">
        <v>2.5</v>
      </c>
    </row>
    <row r="17" spans="1:6" ht="12.75">
      <c r="A17" s="2" t="s">
        <v>174</v>
      </c>
      <c r="B17" s="5">
        <v>0.1</v>
      </c>
      <c r="C17" s="5">
        <v>1.8</v>
      </c>
      <c r="D17" s="4">
        <v>300</v>
      </c>
      <c r="E17" s="8">
        <v>2.5</v>
      </c>
      <c r="F17" s="1"/>
    </row>
    <row r="18" spans="1:5" ht="12.75">
      <c r="A18" s="2" t="s">
        <v>175</v>
      </c>
      <c r="B18" s="5">
        <v>0.1</v>
      </c>
      <c r="C18" s="5">
        <v>1.5</v>
      </c>
      <c r="D18" s="4">
        <v>300</v>
      </c>
      <c r="E18" s="8">
        <v>2.5</v>
      </c>
    </row>
    <row r="19" spans="1:5" ht="12.75">
      <c r="A19" s="2" t="s">
        <v>176</v>
      </c>
      <c r="B19" s="5">
        <v>0.1</v>
      </c>
      <c r="C19" s="5">
        <v>1</v>
      </c>
      <c r="D19" s="4">
        <v>300</v>
      </c>
      <c r="E19" s="8">
        <v>2.5</v>
      </c>
    </row>
    <row r="20" spans="1:5" ht="12.75">
      <c r="A20" s="2" t="s">
        <v>179</v>
      </c>
      <c r="B20" s="5"/>
      <c r="C20" s="5">
        <v>0</v>
      </c>
      <c r="D20" s="5">
        <v>0</v>
      </c>
      <c r="E20" s="10">
        <v>0</v>
      </c>
    </row>
    <row r="21" spans="1:5" ht="12.75">
      <c r="A21" s="2" t="s">
        <v>20</v>
      </c>
      <c r="B21" s="5">
        <v>1</v>
      </c>
      <c r="C21" s="5">
        <v>2.5</v>
      </c>
      <c r="D21" s="4">
        <v>15</v>
      </c>
      <c r="E21" s="8">
        <v>2.5</v>
      </c>
    </row>
    <row r="22" spans="1:5" ht="12.75">
      <c r="A22" s="2" t="s">
        <v>53</v>
      </c>
      <c r="B22" s="5">
        <v>1</v>
      </c>
      <c r="C22" s="5">
        <v>1.8</v>
      </c>
      <c r="D22" s="4">
        <v>15</v>
      </c>
      <c r="E22" s="8">
        <v>2.5</v>
      </c>
    </row>
    <row r="23" spans="1:5" ht="12.75">
      <c r="A23" s="2" t="s">
        <v>153</v>
      </c>
      <c r="B23" s="5">
        <v>1</v>
      </c>
      <c r="C23" s="5">
        <v>1</v>
      </c>
      <c r="D23" s="4">
        <v>15</v>
      </c>
      <c r="E23" s="8">
        <v>2.5</v>
      </c>
    </row>
    <row r="24" spans="1:5" ht="12.75">
      <c r="A24" s="2" t="s">
        <v>9</v>
      </c>
      <c r="B24" s="5">
        <v>1</v>
      </c>
      <c r="C24" s="5">
        <v>0.5</v>
      </c>
      <c r="D24" s="4">
        <v>15</v>
      </c>
      <c r="E24" s="8">
        <v>0.5</v>
      </c>
    </row>
    <row r="25" spans="1:5" ht="12.75">
      <c r="A25" s="2" t="s">
        <v>183</v>
      </c>
      <c r="B25" s="5"/>
      <c r="C25" s="5">
        <v>0</v>
      </c>
      <c r="D25" s="5">
        <v>0</v>
      </c>
      <c r="E25" s="10">
        <v>0</v>
      </c>
    </row>
    <row r="26" spans="1:5" ht="12.75">
      <c r="A26" s="2" t="s">
        <v>8</v>
      </c>
      <c r="B26" s="5">
        <v>0.1</v>
      </c>
      <c r="C26" s="5">
        <v>2.5</v>
      </c>
      <c r="D26" s="4">
        <v>15</v>
      </c>
      <c r="E26" s="8">
        <v>2.5</v>
      </c>
    </row>
    <row r="27" spans="1:5" ht="12.75">
      <c r="A27" s="2" t="s">
        <v>184</v>
      </c>
      <c r="B27" s="5"/>
      <c r="C27" s="5">
        <v>1.8</v>
      </c>
      <c r="D27" s="4">
        <v>15</v>
      </c>
      <c r="E27" s="8">
        <v>2.5</v>
      </c>
    </row>
    <row r="28" spans="2:9" ht="12.75">
      <c r="B28" s="3"/>
      <c r="C28" s="3"/>
      <c r="E28" s="3"/>
      <c r="I28" s="13"/>
    </row>
    <row r="29" spans="1:5" ht="12.75">
      <c r="A29" s="1" t="s">
        <v>5</v>
      </c>
      <c r="B29" s="6" t="s">
        <v>0</v>
      </c>
      <c r="C29" s="7" t="s">
        <v>7</v>
      </c>
      <c r="D29" s="6" t="s">
        <v>26</v>
      </c>
      <c r="E29" s="12" t="s">
        <v>37</v>
      </c>
    </row>
    <row r="30" spans="1:5" ht="12.75">
      <c r="A30" s="2" t="s">
        <v>180</v>
      </c>
      <c r="B30" s="6"/>
      <c r="C30" s="11">
        <v>0</v>
      </c>
      <c r="D30" s="5">
        <v>0</v>
      </c>
      <c r="E30" s="10">
        <v>0</v>
      </c>
    </row>
    <row r="31" spans="1:5" ht="12.75">
      <c r="A31" s="2" t="s">
        <v>40</v>
      </c>
      <c r="B31" s="5">
        <v>3</v>
      </c>
      <c r="C31" s="5">
        <v>1.6</v>
      </c>
      <c r="D31" s="5">
        <v>1</v>
      </c>
      <c r="E31" s="9">
        <v>1.6</v>
      </c>
    </row>
    <row r="32" spans="1:5" ht="12.75">
      <c r="A32" s="2" t="s">
        <v>39</v>
      </c>
      <c r="B32" s="5">
        <v>3</v>
      </c>
      <c r="C32" s="5">
        <v>1.2</v>
      </c>
      <c r="D32" s="10">
        <v>1</v>
      </c>
      <c r="E32" s="9">
        <v>1.6</v>
      </c>
    </row>
    <row r="33" spans="1:5" ht="12.75">
      <c r="A33" s="2" t="s">
        <v>41</v>
      </c>
      <c r="B33" s="5">
        <v>3</v>
      </c>
      <c r="C33" s="5">
        <v>1.1</v>
      </c>
      <c r="D33" s="5">
        <v>1</v>
      </c>
      <c r="E33" s="9">
        <v>1.6</v>
      </c>
    </row>
    <row r="34" spans="1:5" ht="12.75">
      <c r="A34" s="2" t="s">
        <v>42</v>
      </c>
      <c r="B34" s="5">
        <v>3</v>
      </c>
      <c r="C34" s="5">
        <v>0.8</v>
      </c>
      <c r="D34" s="11">
        <v>1</v>
      </c>
      <c r="E34" s="9">
        <v>1.6</v>
      </c>
    </row>
    <row r="35" spans="1:5" ht="12.75">
      <c r="A35" s="2" t="s">
        <v>43</v>
      </c>
      <c r="B35" s="5">
        <v>3</v>
      </c>
      <c r="C35" s="5">
        <v>1.1</v>
      </c>
      <c r="D35" s="5">
        <v>1</v>
      </c>
      <c r="E35" s="9">
        <v>1.6</v>
      </c>
    </row>
    <row r="36" spans="1:5" ht="12.75">
      <c r="A36" s="2" t="s">
        <v>44</v>
      </c>
      <c r="B36" s="5">
        <v>3</v>
      </c>
      <c r="C36" s="5">
        <v>0</v>
      </c>
      <c r="D36" s="11">
        <v>1</v>
      </c>
      <c r="E36" s="9">
        <v>1.6</v>
      </c>
    </row>
    <row r="37" spans="1:5" ht="12.75">
      <c r="A37" s="2" t="s">
        <v>181</v>
      </c>
      <c r="B37" s="5"/>
      <c r="C37" s="5">
        <v>0</v>
      </c>
      <c r="D37" s="11">
        <v>0</v>
      </c>
      <c r="E37" s="11">
        <v>0</v>
      </c>
    </row>
    <row r="38" spans="1:5" ht="12.75">
      <c r="A38" s="2" t="s">
        <v>38</v>
      </c>
      <c r="B38" s="5">
        <v>1</v>
      </c>
      <c r="C38" s="5">
        <v>1.6</v>
      </c>
      <c r="D38" s="11">
        <v>1</v>
      </c>
      <c r="E38" s="9">
        <v>1.6</v>
      </c>
    </row>
    <row r="39" spans="1:5" ht="12.75">
      <c r="A39" s="2" t="s">
        <v>45</v>
      </c>
      <c r="B39" s="5">
        <v>1</v>
      </c>
      <c r="C39" s="5">
        <v>1.2</v>
      </c>
      <c r="D39" s="11">
        <v>1</v>
      </c>
      <c r="E39" s="9">
        <v>1.6</v>
      </c>
    </row>
    <row r="40" spans="1:5" ht="12.75">
      <c r="A40" s="2" t="s">
        <v>46</v>
      </c>
      <c r="B40" s="5">
        <v>1</v>
      </c>
      <c r="C40" s="5">
        <v>1.1</v>
      </c>
      <c r="D40" s="11">
        <v>1</v>
      </c>
      <c r="E40" s="9">
        <v>1.6</v>
      </c>
    </row>
    <row r="41" spans="1:5" ht="12.75">
      <c r="A41" s="2" t="s">
        <v>47</v>
      </c>
      <c r="B41" s="5">
        <v>1</v>
      </c>
      <c r="C41" s="5">
        <v>0.8</v>
      </c>
      <c r="D41" s="11">
        <v>1</v>
      </c>
      <c r="E41" s="9">
        <v>1.6</v>
      </c>
    </row>
    <row r="42" spans="1:5" ht="12.75">
      <c r="A42" s="2" t="s">
        <v>48</v>
      </c>
      <c r="B42" s="5">
        <v>1</v>
      </c>
      <c r="C42" s="5">
        <v>1.1</v>
      </c>
      <c r="D42" s="11">
        <v>1</v>
      </c>
      <c r="E42" s="9">
        <v>1.6</v>
      </c>
    </row>
    <row r="43" spans="1:5" ht="12.75">
      <c r="A43" s="2" t="s">
        <v>49</v>
      </c>
      <c r="B43" s="5">
        <v>1</v>
      </c>
      <c r="C43" s="5">
        <v>0</v>
      </c>
      <c r="D43" s="11">
        <v>1</v>
      </c>
      <c r="E43" s="9">
        <v>1.6</v>
      </c>
    </row>
    <row r="44" spans="1:5" ht="12.75">
      <c r="A44" s="2" t="s">
        <v>182</v>
      </c>
      <c r="B44" s="5"/>
      <c r="C44" s="5"/>
      <c r="D44" s="11"/>
      <c r="E44" s="9"/>
    </row>
    <row r="45" spans="1:5" ht="12.75">
      <c r="A45" s="2" t="s">
        <v>50</v>
      </c>
      <c r="B45" s="5">
        <v>2</v>
      </c>
      <c r="C45" s="5">
        <v>1</v>
      </c>
      <c r="D45" s="11">
        <v>1</v>
      </c>
      <c r="E45" s="10">
        <v>1</v>
      </c>
    </row>
    <row r="46" spans="1:5" ht="12.75">
      <c r="A46" s="14" t="s">
        <v>51</v>
      </c>
      <c r="B46" s="5">
        <v>2</v>
      </c>
      <c r="C46" s="5">
        <v>0.5</v>
      </c>
      <c r="D46" s="11">
        <v>1</v>
      </c>
      <c r="E46" s="10">
        <v>1</v>
      </c>
    </row>
    <row r="47" spans="1:5" ht="12.75">
      <c r="A47" s="14" t="s">
        <v>52</v>
      </c>
      <c r="B47" s="5">
        <v>2</v>
      </c>
      <c r="C47" s="5">
        <v>0</v>
      </c>
      <c r="D47" s="11">
        <v>1</v>
      </c>
      <c r="E47" s="10">
        <v>1</v>
      </c>
    </row>
    <row r="48" spans="1:3" ht="12.75">
      <c r="A48" s="15"/>
      <c r="C48" s="9"/>
    </row>
    <row r="49" spans="1:3" ht="12.75">
      <c r="A49" s="14"/>
      <c r="C49" s="9"/>
    </row>
    <row r="50" ht="12.75">
      <c r="C50" s="9"/>
    </row>
    <row r="51" ht="12.75">
      <c r="A51" s="14" t="s">
        <v>136</v>
      </c>
    </row>
    <row r="52" ht="12.75">
      <c r="A52" s="14" t="s">
        <v>137</v>
      </c>
    </row>
    <row r="53" ht="12.75">
      <c r="A53" s="14" t="s">
        <v>148</v>
      </c>
    </row>
    <row r="54" ht="12.75">
      <c r="A54" s="16" t="s">
        <v>135</v>
      </c>
    </row>
    <row r="59" spans="1:10" ht="12.75">
      <c r="A59" s="16" t="s">
        <v>147</v>
      </c>
      <c r="B59" s="12" t="s">
        <v>144</v>
      </c>
      <c r="C59" s="12" t="s">
        <v>145</v>
      </c>
      <c r="D59" s="12" t="s">
        <v>27</v>
      </c>
      <c r="E59" s="12" t="s">
        <v>151</v>
      </c>
      <c r="F59" s="12" t="s">
        <v>150</v>
      </c>
      <c r="G59" s="12" t="s">
        <v>152</v>
      </c>
      <c r="H59" s="12" t="s">
        <v>8</v>
      </c>
      <c r="J59" s="12"/>
    </row>
    <row r="60" spans="1:8" ht="12.75">
      <c r="A60" s="17" t="s">
        <v>136</v>
      </c>
      <c r="B60" s="8">
        <v>1</v>
      </c>
      <c r="C60" s="8">
        <v>1</v>
      </c>
      <c r="D60" s="8">
        <v>1</v>
      </c>
      <c r="E60" s="8">
        <v>15</v>
      </c>
      <c r="F60" s="8">
        <v>300</v>
      </c>
      <c r="G60" s="8">
        <v>15</v>
      </c>
      <c r="H60" s="8">
        <v>15</v>
      </c>
    </row>
    <row r="61" spans="1:8" ht="12.75">
      <c r="A61" s="17" t="s">
        <v>137</v>
      </c>
      <c r="B61" s="8">
        <v>1</v>
      </c>
      <c r="C61" s="8">
        <v>1</v>
      </c>
      <c r="D61" s="8">
        <v>1</v>
      </c>
      <c r="E61" s="8">
        <v>15</v>
      </c>
      <c r="F61" s="8">
        <v>300</v>
      </c>
      <c r="G61" s="8"/>
      <c r="H61" s="8"/>
    </row>
    <row r="62" spans="1:8" ht="12.75">
      <c r="A62" s="17" t="s">
        <v>148</v>
      </c>
      <c r="B62" s="8">
        <v>1</v>
      </c>
      <c r="C62" s="8">
        <v>1</v>
      </c>
      <c r="D62" s="8">
        <v>1</v>
      </c>
      <c r="E62" s="8">
        <v>60</v>
      </c>
      <c r="F62" s="8">
        <v>480</v>
      </c>
      <c r="G62" s="8">
        <v>60</v>
      </c>
      <c r="H62" s="8"/>
    </row>
    <row r="63" spans="1:8" ht="12.75">
      <c r="A63" s="17" t="s">
        <v>149</v>
      </c>
      <c r="B63" s="8">
        <v>1</v>
      </c>
      <c r="C63" s="8">
        <v>1</v>
      </c>
      <c r="D63" s="8">
        <v>1</v>
      </c>
      <c r="E63" s="8">
        <v>15</v>
      </c>
      <c r="F63" s="8">
        <v>300</v>
      </c>
      <c r="G63" s="8">
        <v>15</v>
      </c>
      <c r="H63" s="8">
        <v>15</v>
      </c>
    </row>
    <row r="64" spans="1:8" ht="12.75">
      <c r="A64" s="3" t="s">
        <v>135</v>
      </c>
      <c r="B64" s="8">
        <v>0</v>
      </c>
      <c r="C64" s="8">
        <v>0</v>
      </c>
      <c r="D64" s="8">
        <v>0</v>
      </c>
      <c r="E64" s="8">
        <v>0</v>
      </c>
      <c r="F64" s="8">
        <v>0</v>
      </c>
      <c r="G64" s="8">
        <v>0</v>
      </c>
      <c r="H64" s="8">
        <v>0</v>
      </c>
    </row>
    <row r="65" spans="1:11" ht="12.75">
      <c r="A65" s="12">
        <v>1</v>
      </c>
      <c r="B65" s="12">
        <v>2</v>
      </c>
      <c r="C65" s="12">
        <v>3</v>
      </c>
      <c r="D65" s="12">
        <v>4</v>
      </c>
      <c r="E65" s="12">
        <v>5</v>
      </c>
      <c r="F65" s="12">
        <v>6</v>
      </c>
      <c r="G65" s="12">
        <v>7</v>
      </c>
      <c r="H65" s="12">
        <v>8</v>
      </c>
      <c r="I65" s="12"/>
      <c r="J65" s="12"/>
      <c r="K65" s="8"/>
    </row>
    <row r="66" spans="1:11" ht="12.75">
      <c r="A66" s="12"/>
      <c r="B66" s="12"/>
      <c r="C66" s="12"/>
      <c r="D66" s="12"/>
      <c r="E66" s="12"/>
      <c r="F66" s="12"/>
      <c r="G66" s="12"/>
      <c r="H66" s="12"/>
      <c r="I66" s="12"/>
      <c r="J66" s="12"/>
      <c r="K66" s="8"/>
    </row>
    <row r="67" spans="1:10" s="18" customFormat="1" ht="12.75">
      <c r="A67" s="8" t="s">
        <v>146</v>
      </c>
      <c r="B67" s="12" t="s">
        <v>144</v>
      </c>
      <c r="C67" s="12" t="s">
        <v>145</v>
      </c>
      <c r="D67" s="12" t="s">
        <v>27</v>
      </c>
      <c r="E67" s="12" t="s">
        <v>151</v>
      </c>
      <c r="F67" s="12" t="s">
        <v>150</v>
      </c>
      <c r="G67" s="12" t="s">
        <v>143</v>
      </c>
      <c r="H67" s="12" t="s">
        <v>8</v>
      </c>
      <c r="I67" s="12"/>
      <c r="J67" s="12"/>
    </row>
    <row r="68" spans="1:10" ht="12.75">
      <c r="A68" s="17" t="s">
        <v>136</v>
      </c>
      <c r="B68" s="8">
        <v>3</v>
      </c>
      <c r="C68" s="8">
        <v>1</v>
      </c>
      <c r="D68" s="8">
        <v>2</v>
      </c>
      <c r="E68" s="8">
        <v>3</v>
      </c>
      <c r="F68" s="8">
        <v>0.1</v>
      </c>
      <c r="G68" s="8">
        <v>1</v>
      </c>
      <c r="H68" s="8">
        <v>0.1</v>
      </c>
      <c r="I68" s="8"/>
      <c r="J68" s="8"/>
    </row>
    <row r="69" spans="1:10" ht="12.75">
      <c r="A69" s="17" t="s">
        <v>137</v>
      </c>
      <c r="B69" s="8">
        <v>0.5</v>
      </c>
      <c r="C69" s="8">
        <v>0.1</v>
      </c>
      <c r="D69" s="8">
        <v>0.4</v>
      </c>
      <c r="E69" s="8">
        <v>0.5</v>
      </c>
      <c r="F69" s="8">
        <v>0.1</v>
      </c>
      <c r="G69" s="8">
        <v>0</v>
      </c>
      <c r="H69" s="8"/>
      <c r="I69" s="8"/>
      <c r="J69" s="8"/>
    </row>
    <row r="70" spans="1:10" ht="12.75">
      <c r="A70" s="17" t="s">
        <v>148</v>
      </c>
      <c r="B70" s="8">
        <v>5</v>
      </c>
      <c r="C70" s="8">
        <v>5</v>
      </c>
      <c r="D70" s="8">
        <v>0</v>
      </c>
      <c r="E70" s="8">
        <v>5</v>
      </c>
      <c r="F70" s="8">
        <v>1</v>
      </c>
      <c r="G70" s="8">
        <v>4</v>
      </c>
      <c r="I70" s="8"/>
      <c r="J70" s="8"/>
    </row>
    <row r="71" spans="1:10" ht="12.75">
      <c r="A71" s="17" t="s">
        <v>149</v>
      </c>
      <c r="B71" s="8">
        <v>3</v>
      </c>
      <c r="C71" s="8">
        <v>1</v>
      </c>
      <c r="D71" s="8">
        <v>2</v>
      </c>
      <c r="E71" s="8">
        <v>3</v>
      </c>
      <c r="F71" s="8">
        <v>0.1</v>
      </c>
      <c r="G71" s="8">
        <v>1</v>
      </c>
      <c r="H71" s="8">
        <v>0.1</v>
      </c>
      <c r="I71" s="8"/>
      <c r="J71" s="8"/>
    </row>
    <row r="72" spans="1:8" ht="12.75">
      <c r="A72" s="3" t="s">
        <v>135</v>
      </c>
      <c r="B72" s="8">
        <v>0</v>
      </c>
      <c r="C72" s="8">
        <v>0</v>
      </c>
      <c r="D72" s="8">
        <v>0</v>
      </c>
      <c r="E72" s="8">
        <v>0</v>
      </c>
      <c r="F72" s="8">
        <v>0</v>
      </c>
      <c r="G72" s="8">
        <v>0</v>
      </c>
      <c r="H72" s="8">
        <v>0</v>
      </c>
    </row>
  </sheetData>
  <sheetProtection/>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1:H102"/>
  <sheetViews>
    <sheetView zoomScalePageLayoutView="0" workbookViewId="0" topLeftCell="A1">
      <selection activeCell="G8" sqref="G8"/>
    </sheetView>
  </sheetViews>
  <sheetFormatPr defaultColWidth="9.140625" defaultRowHeight="15"/>
  <cols>
    <col min="1" max="1" width="9.140625" style="19" customWidth="1"/>
  </cols>
  <sheetData>
    <row r="1" spans="2:4" ht="15">
      <c r="B1" t="s">
        <v>266</v>
      </c>
      <c r="C1" t="s">
        <v>267</v>
      </c>
      <c r="D1" t="s">
        <v>268</v>
      </c>
    </row>
    <row r="2" spans="1:4" ht="15">
      <c r="A2" s="19">
        <v>0</v>
      </c>
      <c r="B2">
        <v>0</v>
      </c>
      <c r="C2">
        <v>0</v>
      </c>
      <c r="D2">
        <v>0</v>
      </c>
    </row>
    <row r="3" spans="1:4" ht="15">
      <c r="A3" s="19">
        <v>0.01</v>
      </c>
      <c r="B3">
        <v>0</v>
      </c>
      <c r="C3">
        <v>0</v>
      </c>
      <c r="D3">
        <v>0</v>
      </c>
    </row>
    <row r="4" spans="1:4" ht="15">
      <c r="A4" s="19">
        <v>0.02</v>
      </c>
      <c r="B4">
        <v>0</v>
      </c>
      <c r="C4">
        <v>0</v>
      </c>
      <c r="D4">
        <v>0</v>
      </c>
    </row>
    <row r="5" spans="1:4" ht="15">
      <c r="A5" s="19">
        <v>0.03</v>
      </c>
      <c r="B5">
        <v>0</v>
      </c>
      <c r="C5">
        <v>0</v>
      </c>
      <c r="D5">
        <v>0</v>
      </c>
    </row>
    <row r="6" spans="1:4" ht="15">
      <c r="A6" s="19">
        <v>0.04</v>
      </c>
      <c r="B6">
        <v>0</v>
      </c>
      <c r="C6">
        <v>0</v>
      </c>
      <c r="D6">
        <v>0</v>
      </c>
    </row>
    <row r="7" spans="1:8" ht="15.75" thickBot="1">
      <c r="A7" s="19">
        <v>0.05</v>
      </c>
      <c r="B7">
        <v>0</v>
      </c>
      <c r="C7">
        <v>0</v>
      </c>
      <c r="D7">
        <v>5</v>
      </c>
      <c r="F7" t="s">
        <v>269</v>
      </c>
      <c r="G7" t="s">
        <v>270</v>
      </c>
      <c r="H7" t="s">
        <v>271</v>
      </c>
    </row>
    <row r="8" spans="1:8" ht="15.75" thickBot="1">
      <c r="A8" s="19">
        <v>0.06</v>
      </c>
      <c r="B8">
        <v>0</v>
      </c>
      <c r="C8">
        <v>0</v>
      </c>
      <c r="D8">
        <v>5</v>
      </c>
      <c r="F8" s="20">
        <v>0.248</v>
      </c>
      <c r="G8" s="20">
        <v>0.298</v>
      </c>
      <c r="H8" s="20">
        <v>0.148</v>
      </c>
    </row>
    <row r="9" spans="1:8" ht="15">
      <c r="A9" s="19">
        <v>0.07</v>
      </c>
      <c r="B9">
        <v>0</v>
      </c>
      <c r="C9">
        <v>0</v>
      </c>
      <c r="D9">
        <v>5</v>
      </c>
      <c r="F9">
        <f>VLOOKUP(F8,$A$3:$D$102,2,TRUE)</f>
        <v>0</v>
      </c>
      <c r="G9">
        <f>VLOOKUP(G8,$A$3:$D$102,3,TRUE)</f>
        <v>2</v>
      </c>
      <c r="H9">
        <f>VLOOKUP(H8,$A$3:$D$102,4,TRUE)</f>
        <v>10</v>
      </c>
    </row>
    <row r="10" spans="1:4" ht="15">
      <c r="A10" s="19">
        <v>0.08</v>
      </c>
      <c r="B10">
        <v>0</v>
      </c>
      <c r="C10">
        <v>0</v>
      </c>
      <c r="D10">
        <v>5</v>
      </c>
    </row>
    <row r="11" spans="1:4" ht="15">
      <c r="A11" s="19">
        <v>0.09</v>
      </c>
      <c r="B11">
        <v>0</v>
      </c>
      <c r="C11">
        <v>0</v>
      </c>
      <c r="D11">
        <v>5</v>
      </c>
    </row>
    <row r="12" spans="1:4" ht="15">
      <c r="A12" s="19">
        <v>0.1</v>
      </c>
      <c r="B12">
        <v>0</v>
      </c>
      <c r="C12">
        <v>0</v>
      </c>
      <c r="D12">
        <v>10</v>
      </c>
    </row>
    <row r="13" spans="1:4" ht="15">
      <c r="A13" s="19">
        <v>0.11</v>
      </c>
      <c r="B13">
        <v>0</v>
      </c>
      <c r="C13">
        <v>0</v>
      </c>
      <c r="D13">
        <v>10</v>
      </c>
    </row>
    <row r="14" spans="1:4" ht="15">
      <c r="A14" s="19">
        <v>0.12</v>
      </c>
      <c r="B14">
        <v>0</v>
      </c>
      <c r="C14">
        <v>0</v>
      </c>
      <c r="D14">
        <v>10</v>
      </c>
    </row>
    <row r="15" spans="1:4" ht="15">
      <c r="A15" s="19">
        <v>0.13</v>
      </c>
      <c r="B15">
        <v>0</v>
      </c>
      <c r="C15">
        <v>0</v>
      </c>
      <c r="D15">
        <v>10</v>
      </c>
    </row>
    <row r="16" spans="1:4" ht="15">
      <c r="A16" s="19">
        <v>0.14</v>
      </c>
      <c r="B16">
        <v>0</v>
      </c>
      <c r="C16">
        <v>0</v>
      </c>
      <c r="D16">
        <v>10</v>
      </c>
    </row>
    <row r="17" spans="1:4" ht="15">
      <c r="A17" s="19">
        <v>0.15</v>
      </c>
      <c r="B17">
        <v>0</v>
      </c>
      <c r="C17">
        <v>0</v>
      </c>
      <c r="D17">
        <v>15</v>
      </c>
    </row>
    <row r="18" spans="1:4" ht="15">
      <c r="A18" s="19">
        <v>0.16</v>
      </c>
      <c r="B18">
        <v>0</v>
      </c>
      <c r="C18">
        <v>0</v>
      </c>
      <c r="D18">
        <v>15</v>
      </c>
    </row>
    <row r="19" spans="1:4" ht="15">
      <c r="A19" s="19">
        <v>0.17</v>
      </c>
      <c r="B19">
        <v>0</v>
      </c>
      <c r="C19">
        <v>0</v>
      </c>
      <c r="D19">
        <v>15</v>
      </c>
    </row>
    <row r="20" spans="1:4" ht="15">
      <c r="A20" s="19">
        <v>0.18</v>
      </c>
      <c r="B20">
        <v>0</v>
      </c>
      <c r="C20">
        <v>0</v>
      </c>
      <c r="D20">
        <v>15</v>
      </c>
    </row>
    <row r="21" spans="1:4" ht="15">
      <c r="A21" s="19">
        <v>0.19</v>
      </c>
      <c r="B21">
        <v>0</v>
      </c>
      <c r="C21">
        <v>0</v>
      </c>
      <c r="D21">
        <v>15</v>
      </c>
    </row>
    <row r="22" spans="1:4" ht="15">
      <c r="A22" s="19">
        <v>0.2</v>
      </c>
      <c r="B22">
        <v>0</v>
      </c>
      <c r="C22">
        <v>2</v>
      </c>
      <c r="D22">
        <v>20</v>
      </c>
    </row>
    <row r="23" spans="1:4" ht="15">
      <c r="A23" s="19">
        <v>0.21</v>
      </c>
      <c r="B23">
        <v>0</v>
      </c>
      <c r="C23">
        <v>2</v>
      </c>
      <c r="D23">
        <v>20</v>
      </c>
    </row>
    <row r="24" spans="1:4" ht="15">
      <c r="A24" s="19">
        <v>0.22</v>
      </c>
      <c r="B24">
        <v>0</v>
      </c>
      <c r="C24">
        <v>2</v>
      </c>
      <c r="D24">
        <v>20</v>
      </c>
    </row>
    <row r="25" spans="1:4" ht="15">
      <c r="A25" s="19">
        <v>0.23</v>
      </c>
      <c r="B25">
        <v>0</v>
      </c>
      <c r="C25">
        <v>2</v>
      </c>
      <c r="D25">
        <v>20</v>
      </c>
    </row>
    <row r="26" spans="1:4" ht="15">
      <c r="A26" s="19">
        <v>0.24</v>
      </c>
      <c r="B26">
        <v>0</v>
      </c>
      <c r="C26">
        <v>2</v>
      </c>
      <c r="D26">
        <v>20</v>
      </c>
    </row>
    <row r="27" spans="1:4" ht="15">
      <c r="A27" s="19">
        <v>0.25</v>
      </c>
      <c r="B27">
        <v>2</v>
      </c>
      <c r="C27">
        <v>2</v>
      </c>
      <c r="D27">
        <v>25</v>
      </c>
    </row>
    <row r="28" spans="1:4" ht="15">
      <c r="A28" s="19">
        <v>0.26</v>
      </c>
      <c r="B28">
        <v>2</v>
      </c>
      <c r="C28">
        <v>2</v>
      </c>
      <c r="D28">
        <v>25</v>
      </c>
    </row>
    <row r="29" spans="1:4" ht="15">
      <c r="A29" s="19">
        <v>0.27</v>
      </c>
      <c r="B29">
        <v>2</v>
      </c>
      <c r="C29">
        <v>2</v>
      </c>
      <c r="D29">
        <v>25</v>
      </c>
    </row>
    <row r="30" spans="1:4" ht="15">
      <c r="A30" s="19">
        <v>0.28</v>
      </c>
      <c r="B30">
        <v>2</v>
      </c>
      <c r="C30">
        <v>2</v>
      </c>
      <c r="D30">
        <v>25</v>
      </c>
    </row>
    <row r="31" spans="1:4" ht="15">
      <c r="A31" s="19">
        <v>0.29</v>
      </c>
      <c r="B31">
        <v>2</v>
      </c>
      <c r="C31">
        <v>2</v>
      </c>
      <c r="D31">
        <v>25</v>
      </c>
    </row>
    <row r="32" spans="1:4" ht="15">
      <c r="A32" s="19">
        <v>0.3</v>
      </c>
      <c r="B32">
        <v>2</v>
      </c>
      <c r="C32">
        <v>4</v>
      </c>
      <c r="D32">
        <v>30</v>
      </c>
    </row>
    <row r="33" spans="1:4" ht="15">
      <c r="A33" s="19">
        <v>0.31</v>
      </c>
      <c r="B33">
        <v>2</v>
      </c>
      <c r="C33">
        <v>4</v>
      </c>
      <c r="D33">
        <v>30</v>
      </c>
    </row>
    <row r="34" spans="1:4" ht="15">
      <c r="A34" s="19">
        <v>0.32</v>
      </c>
      <c r="B34">
        <v>2</v>
      </c>
      <c r="C34">
        <v>4</v>
      </c>
      <c r="D34">
        <v>30</v>
      </c>
    </row>
    <row r="35" spans="1:4" ht="15">
      <c r="A35" s="19">
        <v>0.33</v>
      </c>
      <c r="B35">
        <v>2</v>
      </c>
      <c r="C35">
        <v>4</v>
      </c>
      <c r="D35">
        <v>30</v>
      </c>
    </row>
    <row r="36" spans="1:4" ht="15">
      <c r="A36" s="19">
        <v>0.34</v>
      </c>
      <c r="B36">
        <v>2</v>
      </c>
      <c r="C36">
        <v>4</v>
      </c>
      <c r="D36">
        <v>30</v>
      </c>
    </row>
    <row r="37" spans="1:4" ht="15">
      <c r="A37" s="19">
        <v>0.35</v>
      </c>
      <c r="B37">
        <v>4</v>
      </c>
      <c r="C37">
        <v>4</v>
      </c>
      <c r="D37">
        <v>35</v>
      </c>
    </row>
    <row r="38" spans="1:4" ht="15">
      <c r="A38" s="19">
        <v>0.36</v>
      </c>
      <c r="B38">
        <v>4</v>
      </c>
      <c r="C38">
        <v>4</v>
      </c>
      <c r="D38">
        <v>35</v>
      </c>
    </row>
    <row r="39" spans="1:4" ht="15">
      <c r="A39" s="19">
        <v>0.37</v>
      </c>
      <c r="B39">
        <v>4</v>
      </c>
      <c r="C39">
        <v>4</v>
      </c>
      <c r="D39">
        <v>35</v>
      </c>
    </row>
    <row r="40" spans="1:4" ht="15">
      <c r="A40" s="19">
        <v>0.38</v>
      </c>
      <c r="B40">
        <v>4</v>
      </c>
      <c r="C40">
        <v>4</v>
      </c>
      <c r="D40">
        <v>35</v>
      </c>
    </row>
    <row r="41" spans="1:4" ht="15">
      <c r="A41" s="19">
        <v>0.39</v>
      </c>
      <c r="B41">
        <v>4</v>
      </c>
      <c r="C41">
        <v>4</v>
      </c>
      <c r="D41">
        <v>35</v>
      </c>
    </row>
    <row r="42" spans="1:4" ht="15">
      <c r="A42" s="19">
        <v>0.4</v>
      </c>
      <c r="B42">
        <v>4</v>
      </c>
      <c r="C42">
        <v>6</v>
      </c>
      <c r="D42">
        <v>40</v>
      </c>
    </row>
    <row r="43" spans="1:4" ht="15">
      <c r="A43" s="19">
        <v>0.41</v>
      </c>
      <c r="B43">
        <v>4</v>
      </c>
      <c r="C43">
        <v>6</v>
      </c>
      <c r="D43">
        <v>40</v>
      </c>
    </row>
    <row r="44" spans="1:4" ht="15">
      <c r="A44" s="19">
        <v>0.42</v>
      </c>
      <c r="B44">
        <v>4</v>
      </c>
      <c r="C44">
        <v>6</v>
      </c>
      <c r="D44">
        <v>40</v>
      </c>
    </row>
    <row r="45" spans="1:4" ht="15">
      <c r="A45" s="19">
        <v>0.43</v>
      </c>
      <c r="B45">
        <v>4</v>
      </c>
      <c r="C45">
        <v>6</v>
      </c>
      <c r="D45">
        <v>40</v>
      </c>
    </row>
    <row r="46" spans="1:4" ht="15">
      <c r="A46" s="19">
        <v>0.44</v>
      </c>
      <c r="B46">
        <v>4</v>
      </c>
      <c r="C46">
        <v>6</v>
      </c>
      <c r="D46">
        <v>40</v>
      </c>
    </row>
    <row r="47" spans="1:4" ht="15">
      <c r="A47" s="19">
        <v>0.45</v>
      </c>
      <c r="B47">
        <v>6</v>
      </c>
      <c r="C47">
        <v>6</v>
      </c>
      <c r="D47">
        <v>45</v>
      </c>
    </row>
    <row r="48" spans="1:4" ht="15">
      <c r="A48" s="19">
        <v>0.46</v>
      </c>
      <c r="B48">
        <v>6</v>
      </c>
      <c r="C48">
        <v>6</v>
      </c>
      <c r="D48">
        <v>45</v>
      </c>
    </row>
    <row r="49" spans="1:4" ht="15">
      <c r="A49" s="19">
        <v>0.47</v>
      </c>
      <c r="B49">
        <v>6</v>
      </c>
      <c r="C49">
        <v>6</v>
      </c>
      <c r="D49">
        <v>45</v>
      </c>
    </row>
    <row r="50" spans="1:4" ht="15">
      <c r="A50" s="19">
        <v>0.48</v>
      </c>
      <c r="B50">
        <v>6</v>
      </c>
      <c r="C50">
        <v>6</v>
      </c>
      <c r="D50">
        <v>45</v>
      </c>
    </row>
    <row r="51" spans="1:4" ht="15">
      <c r="A51" s="19">
        <v>0.49</v>
      </c>
      <c r="B51">
        <v>6</v>
      </c>
      <c r="C51">
        <v>6</v>
      </c>
      <c r="D51">
        <v>45</v>
      </c>
    </row>
    <row r="52" spans="1:4" ht="15">
      <c r="A52" s="19">
        <v>0.5</v>
      </c>
      <c r="B52">
        <v>6</v>
      </c>
      <c r="C52">
        <v>8</v>
      </c>
      <c r="D52">
        <v>50</v>
      </c>
    </row>
    <row r="53" spans="1:3" ht="15">
      <c r="A53" s="19">
        <v>0.51</v>
      </c>
      <c r="B53">
        <v>6</v>
      </c>
      <c r="C53">
        <v>8</v>
      </c>
    </row>
    <row r="54" spans="1:3" ht="15">
      <c r="A54" s="19">
        <v>0.52</v>
      </c>
      <c r="B54">
        <v>6</v>
      </c>
      <c r="C54">
        <v>8</v>
      </c>
    </row>
    <row r="55" spans="1:3" ht="15">
      <c r="A55" s="19">
        <v>0.53</v>
      </c>
      <c r="B55">
        <v>6</v>
      </c>
      <c r="C55">
        <v>8</v>
      </c>
    </row>
    <row r="56" spans="1:3" ht="15">
      <c r="A56" s="19">
        <v>0.54</v>
      </c>
      <c r="B56">
        <v>6</v>
      </c>
      <c r="C56">
        <v>8</v>
      </c>
    </row>
    <row r="57" spans="1:3" ht="15">
      <c r="A57" s="19">
        <v>0.55</v>
      </c>
      <c r="B57">
        <v>8</v>
      </c>
      <c r="C57">
        <v>8</v>
      </c>
    </row>
    <row r="58" spans="1:3" ht="15">
      <c r="A58" s="19">
        <v>0.56</v>
      </c>
      <c r="B58">
        <v>8</v>
      </c>
      <c r="C58">
        <v>8</v>
      </c>
    </row>
    <row r="59" spans="1:3" ht="15">
      <c r="A59" s="19">
        <v>0.57</v>
      </c>
      <c r="B59">
        <v>8</v>
      </c>
      <c r="C59">
        <v>8</v>
      </c>
    </row>
    <row r="60" spans="1:3" ht="15">
      <c r="A60" s="19">
        <v>0.58</v>
      </c>
      <c r="B60">
        <v>8</v>
      </c>
      <c r="C60">
        <v>8</v>
      </c>
    </row>
    <row r="61" spans="1:3" ht="15">
      <c r="A61" s="19">
        <v>0.59</v>
      </c>
      <c r="B61">
        <v>8</v>
      </c>
      <c r="C61">
        <v>8</v>
      </c>
    </row>
    <row r="62" spans="1:3" ht="15">
      <c r="A62" s="19">
        <v>0.6</v>
      </c>
      <c r="B62">
        <v>8</v>
      </c>
      <c r="C62">
        <v>10</v>
      </c>
    </row>
    <row r="63" spans="1:3" ht="15">
      <c r="A63" s="19">
        <v>0.61</v>
      </c>
      <c r="B63">
        <v>8</v>
      </c>
      <c r="C63">
        <v>10</v>
      </c>
    </row>
    <row r="64" spans="1:3" ht="15">
      <c r="A64" s="19">
        <v>0.62</v>
      </c>
      <c r="B64">
        <v>8</v>
      </c>
      <c r="C64">
        <v>10</v>
      </c>
    </row>
    <row r="65" spans="1:3" ht="15">
      <c r="A65" s="19">
        <v>0.63</v>
      </c>
      <c r="B65">
        <v>8</v>
      </c>
      <c r="C65">
        <v>10</v>
      </c>
    </row>
    <row r="66" spans="1:3" ht="15">
      <c r="A66" s="19">
        <v>0.64</v>
      </c>
      <c r="B66">
        <v>8</v>
      </c>
      <c r="C66">
        <v>10</v>
      </c>
    </row>
    <row r="67" spans="1:3" ht="15">
      <c r="A67" s="19">
        <v>0.65</v>
      </c>
      <c r="B67">
        <v>10</v>
      </c>
      <c r="C67">
        <v>10</v>
      </c>
    </row>
    <row r="68" spans="1:3" ht="15">
      <c r="A68" s="19">
        <v>0.66</v>
      </c>
      <c r="B68">
        <v>10</v>
      </c>
      <c r="C68">
        <v>10</v>
      </c>
    </row>
    <row r="69" spans="1:3" ht="15">
      <c r="A69" s="19">
        <v>0.67</v>
      </c>
      <c r="B69">
        <v>10</v>
      </c>
      <c r="C69">
        <v>10</v>
      </c>
    </row>
    <row r="70" spans="1:3" ht="15">
      <c r="A70" s="19">
        <v>0.68</v>
      </c>
      <c r="B70">
        <v>10</v>
      </c>
      <c r="C70">
        <v>10</v>
      </c>
    </row>
    <row r="71" spans="1:3" ht="15">
      <c r="A71" s="19">
        <v>0.69</v>
      </c>
      <c r="B71">
        <v>10</v>
      </c>
      <c r="C71">
        <v>10</v>
      </c>
    </row>
    <row r="72" spans="1:3" ht="15">
      <c r="A72" s="19">
        <v>0.7</v>
      </c>
      <c r="B72">
        <v>10</v>
      </c>
      <c r="C72">
        <v>12</v>
      </c>
    </row>
    <row r="73" spans="1:3" ht="15">
      <c r="A73" s="19">
        <v>0.71</v>
      </c>
      <c r="B73">
        <v>10</v>
      </c>
      <c r="C73">
        <v>12</v>
      </c>
    </row>
    <row r="74" spans="1:3" ht="15">
      <c r="A74" s="19">
        <v>0.72</v>
      </c>
      <c r="B74">
        <v>10</v>
      </c>
      <c r="C74">
        <v>12</v>
      </c>
    </row>
    <row r="75" spans="1:3" ht="15">
      <c r="A75" s="19">
        <v>0.73</v>
      </c>
      <c r="B75">
        <v>10</v>
      </c>
      <c r="C75">
        <v>12</v>
      </c>
    </row>
    <row r="76" spans="1:3" ht="15">
      <c r="A76" s="19">
        <v>0.74</v>
      </c>
      <c r="B76">
        <v>10</v>
      </c>
      <c r="C76">
        <v>12</v>
      </c>
    </row>
    <row r="77" spans="1:3" ht="15">
      <c r="A77" s="19">
        <v>0.75</v>
      </c>
      <c r="B77">
        <v>12</v>
      </c>
      <c r="C77">
        <v>12</v>
      </c>
    </row>
    <row r="78" spans="1:3" ht="15">
      <c r="A78" s="19">
        <v>0.76</v>
      </c>
      <c r="B78">
        <v>12</v>
      </c>
      <c r="C78">
        <v>12</v>
      </c>
    </row>
    <row r="79" spans="1:3" ht="15">
      <c r="A79" s="19">
        <v>0.77</v>
      </c>
      <c r="B79">
        <v>12</v>
      </c>
      <c r="C79">
        <v>12</v>
      </c>
    </row>
    <row r="80" spans="1:3" ht="15">
      <c r="A80" s="19">
        <v>0.78</v>
      </c>
      <c r="B80">
        <v>12</v>
      </c>
      <c r="C80">
        <v>12</v>
      </c>
    </row>
    <row r="81" spans="1:3" ht="15">
      <c r="A81" s="19">
        <v>0.79</v>
      </c>
      <c r="B81">
        <v>12</v>
      </c>
      <c r="C81">
        <v>12</v>
      </c>
    </row>
    <row r="82" spans="1:3" ht="15">
      <c r="A82" s="19">
        <v>0.8</v>
      </c>
      <c r="B82">
        <v>12</v>
      </c>
      <c r="C82">
        <v>14</v>
      </c>
    </row>
    <row r="83" spans="1:3" ht="15">
      <c r="A83" s="19">
        <v>0.81</v>
      </c>
      <c r="B83">
        <v>12</v>
      </c>
      <c r="C83">
        <v>14</v>
      </c>
    </row>
    <row r="84" spans="1:3" ht="15">
      <c r="A84" s="19">
        <v>0.82</v>
      </c>
      <c r="B84">
        <v>12</v>
      </c>
      <c r="C84">
        <v>14</v>
      </c>
    </row>
    <row r="85" spans="1:3" ht="15">
      <c r="A85" s="19">
        <v>0.83</v>
      </c>
      <c r="B85">
        <v>12</v>
      </c>
      <c r="C85">
        <v>14</v>
      </c>
    </row>
    <row r="86" spans="1:3" ht="15">
      <c r="A86" s="19">
        <v>0.84</v>
      </c>
      <c r="B86">
        <v>12</v>
      </c>
      <c r="C86">
        <v>14</v>
      </c>
    </row>
    <row r="87" spans="1:3" ht="15">
      <c r="A87" s="19">
        <v>0.85</v>
      </c>
      <c r="B87">
        <v>14</v>
      </c>
      <c r="C87">
        <v>14</v>
      </c>
    </row>
    <row r="88" spans="1:3" ht="15">
      <c r="A88" s="19">
        <v>0.86</v>
      </c>
      <c r="B88">
        <v>14</v>
      </c>
      <c r="C88">
        <v>14</v>
      </c>
    </row>
    <row r="89" spans="1:3" ht="15">
      <c r="A89" s="19">
        <v>0.87</v>
      </c>
      <c r="B89">
        <v>14</v>
      </c>
      <c r="C89">
        <v>14</v>
      </c>
    </row>
    <row r="90" spans="1:3" ht="15">
      <c r="A90" s="19">
        <v>0.88</v>
      </c>
      <c r="B90">
        <v>14</v>
      </c>
      <c r="C90">
        <v>14</v>
      </c>
    </row>
    <row r="91" spans="1:3" ht="15">
      <c r="A91" s="19">
        <v>0.89</v>
      </c>
      <c r="B91">
        <v>14</v>
      </c>
      <c r="C91">
        <v>14</v>
      </c>
    </row>
    <row r="92" spans="1:3" ht="15">
      <c r="A92" s="19">
        <v>0.9</v>
      </c>
      <c r="B92">
        <v>14</v>
      </c>
      <c r="C92">
        <v>16</v>
      </c>
    </row>
    <row r="93" spans="1:3" ht="15">
      <c r="A93" s="19">
        <v>0.91</v>
      </c>
      <c r="B93">
        <v>14</v>
      </c>
      <c r="C93">
        <v>16</v>
      </c>
    </row>
    <row r="94" spans="1:3" ht="15">
      <c r="A94" s="19">
        <v>0.92</v>
      </c>
      <c r="B94">
        <v>14</v>
      </c>
      <c r="C94">
        <v>16</v>
      </c>
    </row>
    <row r="95" spans="1:3" ht="15">
      <c r="A95" s="19">
        <v>0.93</v>
      </c>
      <c r="B95">
        <v>14</v>
      </c>
      <c r="C95">
        <v>16</v>
      </c>
    </row>
    <row r="96" spans="1:3" ht="15">
      <c r="A96" s="19">
        <v>0.94</v>
      </c>
      <c r="B96">
        <v>14</v>
      </c>
      <c r="C96">
        <v>16</v>
      </c>
    </row>
    <row r="97" spans="1:3" ht="15">
      <c r="A97" s="19">
        <v>0.95</v>
      </c>
      <c r="B97">
        <v>16</v>
      </c>
      <c r="C97">
        <v>16</v>
      </c>
    </row>
    <row r="98" spans="1:3" ht="15">
      <c r="A98" s="19">
        <v>0.96</v>
      </c>
      <c r="B98">
        <v>16</v>
      </c>
      <c r="C98">
        <v>16</v>
      </c>
    </row>
    <row r="99" spans="1:3" ht="15">
      <c r="A99" s="19">
        <v>0.97</v>
      </c>
      <c r="B99">
        <v>16</v>
      </c>
      <c r="C99">
        <v>16</v>
      </c>
    </row>
    <row r="100" spans="1:3" ht="15">
      <c r="A100" s="19">
        <v>0.98</v>
      </c>
      <c r="B100">
        <v>16</v>
      </c>
      <c r="C100">
        <v>16</v>
      </c>
    </row>
    <row r="101" spans="1:3" ht="15">
      <c r="A101" s="19">
        <v>0.99</v>
      </c>
      <c r="B101">
        <v>16</v>
      </c>
      <c r="C101">
        <v>16</v>
      </c>
    </row>
    <row r="102" spans="1:3" ht="15">
      <c r="A102" s="19">
        <v>1</v>
      </c>
      <c r="B102">
        <v>20</v>
      </c>
      <c r="C102">
        <v>20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544"/>
  <sheetViews>
    <sheetView tabSelected="1" zoomScaleSheetLayoutView="100" zoomScalePageLayoutView="85" workbookViewId="0" topLeftCell="A1">
      <selection activeCell="E12" sqref="E12:F12"/>
    </sheetView>
  </sheetViews>
  <sheetFormatPr defaultColWidth="9.140625" defaultRowHeight="15"/>
  <cols>
    <col min="1" max="1" width="3.00390625" style="196" bestFit="1" customWidth="1"/>
    <col min="2" max="3" width="25.57421875" style="196" customWidth="1"/>
    <col min="4" max="6" width="14.28125" style="196" customWidth="1"/>
    <col min="7" max="7" width="26.140625" style="196" customWidth="1"/>
    <col min="8" max="8" width="2.140625" style="57" customWidth="1"/>
    <col min="9" max="9" width="11.00390625" style="77" customWidth="1"/>
    <col min="10" max="10" width="9.140625" style="77" customWidth="1"/>
    <col min="11" max="43" width="9.140625" style="57" customWidth="1"/>
    <col min="44" max="16384" width="9.140625" style="196" customWidth="1"/>
  </cols>
  <sheetData>
    <row r="1" spans="2:10" s="57" customFormat="1" ht="84" customHeight="1">
      <c r="B1" s="106"/>
      <c r="C1" s="106"/>
      <c r="I1" s="77"/>
      <c r="J1" s="77"/>
    </row>
    <row r="2" spans="2:10" s="57" customFormat="1" ht="15" customHeight="1">
      <c r="B2" s="106"/>
      <c r="C2" s="106"/>
      <c r="D2" s="28"/>
      <c r="I2" s="77"/>
      <c r="J2" s="77"/>
    </row>
    <row r="3" spans="2:10" s="57" customFormat="1" ht="18.75">
      <c r="B3" s="197" t="s">
        <v>55</v>
      </c>
      <c r="C3" s="198"/>
      <c r="D3" s="199"/>
      <c r="E3" s="200"/>
      <c r="F3" s="198"/>
      <c r="G3" s="201">
        <f>Application!E12</f>
        <v>0</v>
      </c>
      <c r="I3" s="77"/>
      <c r="J3" s="77"/>
    </row>
    <row r="4" spans="2:10" s="57" customFormat="1" ht="4.5" customHeight="1">
      <c r="B4" s="106"/>
      <c r="C4" s="182"/>
      <c r="D4" s="27"/>
      <c r="E4" s="27"/>
      <c r="F4" s="50"/>
      <c r="G4" s="50"/>
      <c r="I4" s="77"/>
      <c r="J4" s="77"/>
    </row>
    <row r="5" spans="2:10" s="57" customFormat="1" ht="18.75">
      <c r="B5" s="197" t="s">
        <v>56</v>
      </c>
      <c r="C5" s="198"/>
      <c r="D5" s="199"/>
      <c r="E5" s="200"/>
      <c r="F5" s="198"/>
      <c r="G5" s="201">
        <f>Application!E13</f>
        <v>0</v>
      </c>
      <c r="I5" s="77"/>
      <c r="J5" s="77"/>
    </row>
    <row r="6" spans="2:10" s="57" customFormat="1" ht="3.75" customHeight="1">
      <c r="B6" s="106"/>
      <c r="C6" s="33"/>
      <c r="D6" s="33"/>
      <c r="E6" s="27"/>
      <c r="I6" s="77"/>
      <c r="J6" s="77"/>
    </row>
    <row r="7" spans="2:12" s="57" customFormat="1" ht="49.5" customHeight="1">
      <c r="B7" s="366" t="s">
        <v>300</v>
      </c>
      <c r="C7" s="366"/>
      <c r="D7" s="366"/>
      <c r="E7" s="366"/>
      <c r="F7" s="366"/>
      <c r="G7" s="366"/>
      <c r="I7" s="77"/>
      <c r="J7" s="77"/>
      <c r="L7" s="183"/>
    </row>
    <row r="8" spans="2:13" s="57" customFormat="1" ht="48.75" customHeight="1">
      <c r="B8" s="366" t="s">
        <v>310</v>
      </c>
      <c r="C8" s="366"/>
      <c r="D8" s="366"/>
      <c r="E8" s="366"/>
      <c r="F8" s="366"/>
      <c r="G8" s="366"/>
      <c r="I8" s="77"/>
      <c r="J8" s="77"/>
      <c r="L8" s="183"/>
      <c r="M8" s="183"/>
    </row>
    <row r="9" spans="2:13" s="57" customFormat="1" ht="36" customHeight="1">
      <c r="B9" s="366" t="s">
        <v>311</v>
      </c>
      <c r="C9" s="366"/>
      <c r="D9" s="366"/>
      <c r="E9" s="366"/>
      <c r="F9" s="366"/>
      <c r="G9" s="366"/>
      <c r="I9" s="77"/>
      <c r="J9" s="77"/>
      <c r="L9" s="183"/>
      <c r="M9" s="183"/>
    </row>
    <row r="10" spans="2:10" s="57" customFormat="1" ht="3.75" customHeight="1">
      <c r="B10" s="106"/>
      <c r="C10" s="33"/>
      <c r="D10" s="33"/>
      <c r="E10" s="27"/>
      <c r="I10" s="77"/>
      <c r="J10" s="77"/>
    </row>
    <row r="11" spans="3:10" s="57" customFormat="1" ht="15.75" customHeight="1">
      <c r="C11" s="410" t="s">
        <v>256</v>
      </c>
      <c r="D11" s="411"/>
      <c r="E11" s="411"/>
      <c r="F11" s="412"/>
      <c r="G11" s="44"/>
      <c r="I11" s="77"/>
      <c r="J11" s="77"/>
    </row>
    <row r="12" spans="3:10" s="57" customFormat="1" ht="15" customHeight="1">
      <c r="C12" s="184" t="s">
        <v>257</v>
      </c>
      <c r="D12" s="185"/>
      <c r="E12" s="402" t="s">
        <v>165</v>
      </c>
      <c r="F12" s="402"/>
      <c r="G12" s="73"/>
      <c r="I12" s="77"/>
      <c r="J12" s="77"/>
    </row>
    <row r="13" spans="3:10" s="57" customFormat="1" ht="15" customHeight="1">
      <c r="C13" s="186" t="s">
        <v>256</v>
      </c>
      <c r="D13" s="186"/>
      <c r="E13" s="403">
        <v>1</v>
      </c>
      <c r="F13" s="403"/>
      <c r="G13" s="187"/>
      <c r="I13" s="77"/>
      <c r="J13" s="77"/>
    </row>
    <row r="14" spans="3:10" s="57" customFormat="1" ht="4.5" customHeight="1">
      <c r="C14" s="106"/>
      <c r="D14" s="33"/>
      <c r="E14" s="33"/>
      <c r="F14" s="27"/>
      <c r="I14" s="77"/>
      <c r="J14" s="77"/>
    </row>
    <row r="15" spans="3:10" s="188" customFormat="1" ht="42" customHeight="1">
      <c r="C15" s="404" t="s">
        <v>299</v>
      </c>
      <c r="D15" s="405"/>
      <c r="E15" s="405"/>
      <c r="F15" s="406"/>
      <c r="G15" s="36"/>
      <c r="I15" s="337"/>
      <c r="J15" s="337"/>
    </row>
    <row r="16" spans="3:10" s="188" customFormat="1" ht="29.25" customHeight="1">
      <c r="C16" s="407" t="s">
        <v>331</v>
      </c>
      <c r="D16" s="408"/>
      <c r="E16" s="408"/>
      <c r="F16" s="409"/>
      <c r="G16" s="189"/>
      <c r="I16" s="337"/>
      <c r="J16" s="337"/>
    </row>
    <row r="17" spans="3:10" s="188" customFormat="1" ht="29.25" customHeight="1">
      <c r="C17" s="407" t="s">
        <v>332</v>
      </c>
      <c r="D17" s="408"/>
      <c r="E17" s="408"/>
      <c r="F17" s="409"/>
      <c r="G17" s="189"/>
      <c r="I17" s="338"/>
      <c r="J17" s="338"/>
    </row>
    <row r="18" spans="2:10" s="57" customFormat="1" ht="3.75" customHeight="1">
      <c r="B18" s="106"/>
      <c r="C18" s="33"/>
      <c r="D18" s="33"/>
      <c r="E18" s="27"/>
      <c r="I18" s="190"/>
      <c r="J18" s="190"/>
    </row>
    <row r="19" spans="1:10" s="57" customFormat="1" ht="15.75" customHeight="1">
      <c r="A19" s="70"/>
      <c r="B19" s="359" t="s">
        <v>167</v>
      </c>
      <c r="C19" s="359"/>
      <c r="D19" s="359"/>
      <c r="E19" s="359"/>
      <c r="F19" s="359"/>
      <c r="G19" s="359"/>
      <c r="H19" s="70"/>
      <c r="I19" s="174"/>
      <c r="J19" s="190"/>
    </row>
    <row r="20" spans="2:13" s="57" customFormat="1" ht="3.75" customHeight="1">
      <c r="B20" s="401"/>
      <c r="C20" s="401"/>
      <c r="D20" s="401"/>
      <c r="E20" s="401"/>
      <c r="F20" s="401"/>
      <c r="G20" s="401"/>
      <c r="I20" s="190"/>
      <c r="J20" s="190"/>
      <c r="K20" s="77"/>
      <c r="L20" s="77"/>
      <c r="M20" s="77"/>
    </row>
    <row r="21" spans="2:13" s="57" customFormat="1" ht="28.5">
      <c r="B21" s="49" t="s">
        <v>301</v>
      </c>
      <c r="C21" s="49" t="s">
        <v>208</v>
      </c>
      <c r="D21" s="49" t="s">
        <v>57</v>
      </c>
      <c r="E21" s="49" t="s">
        <v>58</v>
      </c>
      <c r="F21" s="49" t="s">
        <v>59</v>
      </c>
      <c r="G21" s="49" t="s">
        <v>302</v>
      </c>
      <c r="I21" s="190"/>
      <c r="J21" s="190"/>
      <c r="K21" s="77"/>
      <c r="L21" s="77"/>
      <c r="M21" s="77"/>
    </row>
    <row r="22" spans="1:13" s="57" customFormat="1" ht="15">
      <c r="A22" s="191"/>
      <c r="B22" s="298"/>
      <c r="C22" s="298"/>
      <c r="D22" s="192" t="s">
        <v>60</v>
      </c>
      <c r="E22" s="192" t="s">
        <v>60</v>
      </c>
      <c r="F22" s="192" t="s">
        <v>60</v>
      </c>
      <c r="G22" s="299">
        <v>0</v>
      </c>
      <c r="I22" s="190">
        <f>IF(OR(D22="Yes",E22="Yes",F22="Yes"),G22,0)</f>
        <v>0</v>
      </c>
      <c r="J22" s="190"/>
      <c r="K22" s="77"/>
      <c r="L22" s="314"/>
      <c r="M22" s="77"/>
    </row>
    <row r="23" spans="1:13" s="57" customFormat="1" ht="15">
      <c r="A23" s="191"/>
      <c r="B23" s="300"/>
      <c r="C23" s="300"/>
      <c r="D23" s="192" t="s">
        <v>60</v>
      </c>
      <c r="E23" s="192" t="s">
        <v>60</v>
      </c>
      <c r="F23" s="192" t="s">
        <v>60</v>
      </c>
      <c r="G23" s="301">
        <v>0</v>
      </c>
      <c r="I23" s="190">
        <f aca="true" t="shared" si="0" ref="I23:I71">IF(OR(D23="Yes",E23="Yes",F23="Yes"),G23,0)</f>
        <v>0</v>
      </c>
      <c r="J23" s="190"/>
      <c r="K23" s="77"/>
      <c r="L23" s="314"/>
      <c r="M23" s="77"/>
    </row>
    <row r="24" spans="1:13" s="57" customFormat="1" ht="15">
      <c r="A24" s="191"/>
      <c r="B24" s="298"/>
      <c r="C24" s="298"/>
      <c r="D24" s="192" t="s">
        <v>60</v>
      </c>
      <c r="E24" s="192" t="s">
        <v>60</v>
      </c>
      <c r="F24" s="192" t="s">
        <v>60</v>
      </c>
      <c r="G24" s="299">
        <v>0</v>
      </c>
      <c r="I24" s="190">
        <f t="shared" si="0"/>
        <v>0</v>
      </c>
      <c r="J24" s="190"/>
      <c r="K24" s="77"/>
      <c r="L24" s="314"/>
      <c r="M24" s="77"/>
    </row>
    <row r="25" spans="1:13" s="57" customFormat="1" ht="15">
      <c r="A25" s="191"/>
      <c r="B25" s="300"/>
      <c r="C25" s="300"/>
      <c r="D25" s="192" t="s">
        <v>60</v>
      </c>
      <c r="E25" s="192" t="s">
        <v>60</v>
      </c>
      <c r="F25" s="192" t="s">
        <v>60</v>
      </c>
      <c r="G25" s="301">
        <v>0</v>
      </c>
      <c r="I25" s="190">
        <f t="shared" si="0"/>
        <v>0</v>
      </c>
      <c r="J25" s="190"/>
      <c r="K25" s="77"/>
      <c r="L25" s="314"/>
      <c r="M25" s="77"/>
    </row>
    <row r="26" spans="1:13" s="57" customFormat="1" ht="15">
      <c r="A26" s="191"/>
      <c r="B26" s="298"/>
      <c r="C26" s="298"/>
      <c r="D26" s="192" t="s">
        <v>60</v>
      </c>
      <c r="E26" s="192" t="s">
        <v>60</v>
      </c>
      <c r="F26" s="192" t="s">
        <v>60</v>
      </c>
      <c r="G26" s="299">
        <v>0</v>
      </c>
      <c r="I26" s="190">
        <f t="shared" si="0"/>
        <v>0</v>
      </c>
      <c r="J26" s="190"/>
      <c r="K26" s="77"/>
      <c r="L26" s="314"/>
      <c r="M26" s="77"/>
    </row>
    <row r="27" spans="1:13" s="57" customFormat="1" ht="15">
      <c r="A27" s="191"/>
      <c r="B27" s="300"/>
      <c r="C27" s="300"/>
      <c r="D27" s="192" t="s">
        <v>60</v>
      </c>
      <c r="E27" s="192" t="s">
        <v>60</v>
      </c>
      <c r="F27" s="192" t="s">
        <v>60</v>
      </c>
      <c r="G27" s="301">
        <v>0</v>
      </c>
      <c r="I27" s="190">
        <f t="shared" si="0"/>
        <v>0</v>
      </c>
      <c r="J27" s="190"/>
      <c r="K27" s="77"/>
      <c r="L27" s="314"/>
      <c r="M27" s="77"/>
    </row>
    <row r="28" spans="1:13" s="57" customFormat="1" ht="15">
      <c r="A28" s="191"/>
      <c r="B28" s="298"/>
      <c r="C28" s="298"/>
      <c r="D28" s="192" t="s">
        <v>60</v>
      </c>
      <c r="E28" s="192" t="s">
        <v>60</v>
      </c>
      <c r="F28" s="192" t="s">
        <v>60</v>
      </c>
      <c r="G28" s="299">
        <v>0</v>
      </c>
      <c r="I28" s="190">
        <f t="shared" si="0"/>
        <v>0</v>
      </c>
      <c r="J28" s="190"/>
      <c r="K28" s="77"/>
      <c r="L28" s="314"/>
      <c r="M28" s="77"/>
    </row>
    <row r="29" spans="1:13" s="57" customFormat="1" ht="15">
      <c r="A29" s="191"/>
      <c r="B29" s="300"/>
      <c r="C29" s="300"/>
      <c r="D29" s="192" t="s">
        <v>60</v>
      </c>
      <c r="E29" s="192" t="s">
        <v>60</v>
      </c>
      <c r="F29" s="192" t="s">
        <v>60</v>
      </c>
      <c r="G29" s="301">
        <v>0</v>
      </c>
      <c r="I29" s="190">
        <f t="shared" si="0"/>
        <v>0</v>
      </c>
      <c r="J29" s="190"/>
      <c r="K29" s="77"/>
      <c r="L29" s="314"/>
      <c r="M29" s="77"/>
    </row>
    <row r="30" spans="1:13" s="57" customFormat="1" ht="15">
      <c r="A30" s="191"/>
      <c r="B30" s="298"/>
      <c r="C30" s="298"/>
      <c r="D30" s="192" t="s">
        <v>60</v>
      </c>
      <c r="E30" s="192" t="s">
        <v>60</v>
      </c>
      <c r="F30" s="192" t="s">
        <v>60</v>
      </c>
      <c r="G30" s="299">
        <v>0</v>
      </c>
      <c r="I30" s="190">
        <f t="shared" si="0"/>
        <v>0</v>
      </c>
      <c r="J30" s="190"/>
      <c r="K30" s="77"/>
      <c r="L30" s="314"/>
      <c r="M30" s="77"/>
    </row>
    <row r="31" spans="1:13" s="57" customFormat="1" ht="15">
      <c r="A31" s="191"/>
      <c r="B31" s="300"/>
      <c r="C31" s="300"/>
      <c r="D31" s="192" t="s">
        <v>60</v>
      </c>
      <c r="E31" s="192" t="s">
        <v>60</v>
      </c>
      <c r="F31" s="192" t="s">
        <v>60</v>
      </c>
      <c r="G31" s="301">
        <v>0</v>
      </c>
      <c r="I31" s="190">
        <f t="shared" si="0"/>
        <v>0</v>
      </c>
      <c r="J31" s="190"/>
      <c r="K31" s="77"/>
      <c r="L31" s="314"/>
      <c r="M31" s="77"/>
    </row>
    <row r="32" spans="1:13" s="57" customFormat="1" ht="15">
      <c r="A32" s="191"/>
      <c r="B32" s="298"/>
      <c r="C32" s="298"/>
      <c r="D32" s="192" t="s">
        <v>60</v>
      </c>
      <c r="E32" s="192" t="s">
        <v>60</v>
      </c>
      <c r="F32" s="192" t="s">
        <v>60</v>
      </c>
      <c r="G32" s="299">
        <v>0</v>
      </c>
      <c r="I32" s="190">
        <f t="shared" si="0"/>
        <v>0</v>
      </c>
      <c r="J32" s="190"/>
      <c r="K32" s="77"/>
      <c r="L32" s="314"/>
      <c r="M32" s="77"/>
    </row>
    <row r="33" spans="1:13" s="57" customFormat="1" ht="15">
      <c r="A33" s="191"/>
      <c r="B33" s="300"/>
      <c r="C33" s="300"/>
      <c r="D33" s="192" t="s">
        <v>60</v>
      </c>
      <c r="E33" s="192" t="s">
        <v>60</v>
      </c>
      <c r="F33" s="192" t="s">
        <v>60</v>
      </c>
      <c r="G33" s="301">
        <v>0</v>
      </c>
      <c r="I33" s="190">
        <f t="shared" si="0"/>
        <v>0</v>
      </c>
      <c r="J33" s="190"/>
      <c r="K33" s="77"/>
      <c r="L33" s="314"/>
      <c r="M33" s="77"/>
    </row>
    <row r="34" spans="1:13" s="57" customFormat="1" ht="15">
      <c r="A34" s="191"/>
      <c r="B34" s="298"/>
      <c r="C34" s="298"/>
      <c r="D34" s="192" t="s">
        <v>60</v>
      </c>
      <c r="E34" s="192" t="s">
        <v>60</v>
      </c>
      <c r="F34" s="192" t="s">
        <v>60</v>
      </c>
      <c r="G34" s="299">
        <v>0</v>
      </c>
      <c r="I34" s="190">
        <f t="shared" si="0"/>
        <v>0</v>
      </c>
      <c r="J34" s="190"/>
      <c r="K34" s="77"/>
      <c r="L34" s="314"/>
      <c r="M34" s="77"/>
    </row>
    <row r="35" spans="1:13" s="57" customFormat="1" ht="15">
      <c r="A35" s="191"/>
      <c r="B35" s="300"/>
      <c r="C35" s="300"/>
      <c r="D35" s="192" t="s">
        <v>60</v>
      </c>
      <c r="E35" s="192" t="s">
        <v>60</v>
      </c>
      <c r="F35" s="192" t="s">
        <v>60</v>
      </c>
      <c r="G35" s="301">
        <v>0</v>
      </c>
      <c r="I35" s="190">
        <f t="shared" si="0"/>
        <v>0</v>
      </c>
      <c r="J35" s="190"/>
      <c r="K35" s="77"/>
      <c r="L35" s="314"/>
      <c r="M35" s="77"/>
    </row>
    <row r="36" spans="1:13" s="57" customFormat="1" ht="15">
      <c r="A36" s="191"/>
      <c r="B36" s="298"/>
      <c r="C36" s="298"/>
      <c r="D36" s="192" t="s">
        <v>60</v>
      </c>
      <c r="E36" s="192" t="s">
        <v>60</v>
      </c>
      <c r="F36" s="192" t="s">
        <v>60</v>
      </c>
      <c r="G36" s="299">
        <v>0</v>
      </c>
      <c r="I36" s="190">
        <f t="shared" si="0"/>
        <v>0</v>
      </c>
      <c r="J36" s="190"/>
      <c r="K36" s="77"/>
      <c r="L36" s="314"/>
      <c r="M36" s="77"/>
    </row>
    <row r="37" spans="1:13" s="57" customFormat="1" ht="15">
      <c r="A37" s="191"/>
      <c r="B37" s="300"/>
      <c r="C37" s="300"/>
      <c r="D37" s="192" t="s">
        <v>60</v>
      </c>
      <c r="E37" s="192" t="s">
        <v>60</v>
      </c>
      <c r="F37" s="192" t="s">
        <v>60</v>
      </c>
      <c r="G37" s="301">
        <v>0</v>
      </c>
      <c r="I37" s="190">
        <f t="shared" si="0"/>
        <v>0</v>
      </c>
      <c r="J37" s="190"/>
      <c r="K37" s="77"/>
      <c r="L37" s="314"/>
      <c r="M37" s="77"/>
    </row>
    <row r="38" spans="1:13" s="57" customFormat="1" ht="15">
      <c r="A38" s="191"/>
      <c r="B38" s="298"/>
      <c r="C38" s="298"/>
      <c r="D38" s="192" t="s">
        <v>60</v>
      </c>
      <c r="E38" s="192" t="s">
        <v>60</v>
      </c>
      <c r="F38" s="192" t="s">
        <v>60</v>
      </c>
      <c r="G38" s="299">
        <v>0</v>
      </c>
      <c r="I38" s="190">
        <f t="shared" si="0"/>
        <v>0</v>
      </c>
      <c r="J38" s="190"/>
      <c r="K38" s="77"/>
      <c r="L38" s="314"/>
      <c r="M38" s="77"/>
    </row>
    <row r="39" spans="1:13" s="57" customFormat="1" ht="15">
      <c r="A39" s="191"/>
      <c r="B39" s="300"/>
      <c r="C39" s="300"/>
      <c r="D39" s="192" t="s">
        <v>60</v>
      </c>
      <c r="E39" s="192" t="s">
        <v>60</v>
      </c>
      <c r="F39" s="192" t="s">
        <v>60</v>
      </c>
      <c r="G39" s="301">
        <v>0</v>
      </c>
      <c r="I39" s="190">
        <f t="shared" si="0"/>
        <v>0</v>
      </c>
      <c r="J39" s="190"/>
      <c r="K39" s="77"/>
      <c r="L39" s="314"/>
      <c r="M39" s="77"/>
    </row>
    <row r="40" spans="1:13" s="57" customFormat="1" ht="15">
      <c r="A40" s="191"/>
      <c r="B40" s="298"/>
      <c r="C40" s="298"/>
      <c r="D40" s="192" t="s">
        <v>60</v>
      </c>
      <c r="E40" s="192" t="s">
        <v>60</v>
      </c>
      <c r="F40" s="192" t="s">
        <v>60</v>
      </c>
      <c r="G40" s="299">
        <v>0</v>
      </c>
      <c r="I40" s="190">
        <f t="shared" si="0"/>
        <v>0</v>
      </c>
      <c r="J40" s="190"/>
      <c r="K40" s="77"/>
      <c r="L40" s="314"/>
      <c r="M40" s="77"/>
    </row>
    <row r="41" spans="1:13" s="57" customFormat="1" ht="15">
      <c r="A41" s="191"/>
      <c r="B41" s="300"/>
      <c r="C41" s="300"/>
      <c r="D41" s="192" t="s">
        <v>60</v>
      </c>
      <c r="E41" s="192" t="s">
        <v>60</v>
      </c>
      <c r="F41" s="192" t="s">
        <v>60</v>
      </c>
      <c r="G41" s="301">
        <v>0</v>
      </c>
      <c r="I41" s="190">
        <f t="shared" si="0"/>
        <v>0</v>
      </c>
      <c r="J41" s="190"/>
      <c r="K41" s="77"/>
      <c r="L41" s="314"/>
      <c r="M41" s="77"/>
    </row>
    <row r="42" spans="1:13" s="57" customFormat="1" ht="15">
      <c r="A42" s="191"/>
      <c r="B42" s="298"/>
      <c r="C42" s="298"/>
      <c r="D42" s="192" t="s">
        <v>60</v>
      </c>
      <c r="E42" s="192" t="s">
        <v>60</v>
      </c>
      <c r="F42" s="192" t="s">
        <v>60</v>
      </c>
      <c r="G42" s="299">
        <v>0</v>
      </c>
      <c r="I42" s="190">
        <f t="shared" si="0"/>
        <v>0</v>
      </c>
      <c r="J42" s="190"/>
      <c r="K42" s="77"/>
      <c r="L42" s="314"/>
      <c r="M42" s="77"/>
    </row>
    <row r="43" spans="1:13" s="57" customFormat="1" ht="15">
      <c r="A43" s="191"/>
      <c r="B43" s="300"/>
      <c r="C43" s="300"/>
      <c r="D43" s="192" t="s">
        <v>60</v>
      </c>
      <c r="E43" s="192" t="s">
        <v>60</v>
      </c>
      <c r="F43" s="192" t="s">
        <v>60</v>
      </c>
      <c r="G43" s="301">
        <v>0</v>
      </c>
      <c r="I43" s="190">
        <f t="shared" si="0"/>
        <v>0</v>
      </c>
      <c r="J43" s="190"/>
      <c r="K43" s="77"/>
      <c r="L43" s="314"/>
      <c r="M43" s="77"/>
    </row>
    <row r="44" spans="1:13" s="57" customFormat="1" ht="15">
      <c r="A44" s="191"/>
      <c r="B44" s="298"/>
      <c r="C44" s="298"/>
      <c r="D44" s="192" t="s">
        <v>60</v>
      </c>
      <c r="E44" s="192" t="s">
        <v>60</v>
      </c>
      <c r="F44" s="192" t="s">
        <v>60</v>
      </c>
      <c r="G44" s="299">
        <v>0</v>
      </c>
      <c r="I44" s="190">
        <f t="shared" si="0"/>
        <v>0</v>
      </c>
      <c r="J44" s="190"/>
      <c r="K44" s="77"/>
      <c r="L44" s="314"/>
      <c r="M44" s="77"/>
    </row>
    <row r="45" spans="1:13" s="57" customFormat="1" ht="15">
      <c r="A45" s="191"/>
      <c r="B45" s="300"/>
      <c r="C45" s="300"/>
      <c r="D45" s="192" t="s">
        <v>60</v>
      </c>
      <c r="E45" s="192" t="s">
        <v>60</v>
      </c>
      <c r="F45" s="192" t="s">
        <v>60</v>
      </c>
      <c r="G45" s="301">
        <v>0</v>
      </c>
      <c r="I45" s="190">
        <f t="shared" si="0"/>
        <v>0</v>
      </c>
      <c r="J45" s="190"/>
      <c r="K45" s="77"/>
      <c r="L45" s="314"/>
      <c r="M45" s="77"/>
    </row>
    <row r="46" spans="1:13" s="57" customFormat="1" ht="15">
      <c r="A46" s="191"/>
      <c r="B46" s="298"/>
      <c r="C46" s="298"/>
      <c r="D46" s="192" t="s">
        <v>60</v>
      </c>
      <c r="E46" s="192" t="s">
        <v>60</v>
      </c>
      <c r="F46" s="192" t="s">
        <v>60</v>
      </c>
      <c r="G46" s="299">
        <v>0</v>
      </c>
      <c r="I46" s="190">
        <f t="shared" si="0"/>
        <v>0</v>
      </c>
      <c r="J46" s="190"/>
      <c r="K46" s="77"/>
      <c r="L46" s="314"/>
      <c r="M46" s="77"/>
    </row>
    <row r="47" spans="1:12" s="57" customFormat="1" ht="15">
      <c r="A47" s="191"/>
      <c r="B47" s="300"/>
      <c r="C47" s="300"/>
      <c r="D47" s="192" t="s">
        <v>60</v>
      </c>
      <c r="E47" s="192" t="s">
        <v>60</v>
      </c>
      <c r="F47" s="192" t="s">
        <v>60</v>
      </c>
      <c r="G47" s="301">
        <v>0</v>
      </c>
      <c r="I47" s="190">
        <f t="shared" si="0"/>
        <v>0</v>
      </c>
      <c r="J47" s="190"/>
      <c r="L47" s="193"/>
    </row>
    <row r="48" spans="1:12" s="57" customFormat="1" ht="15">
      <c r="A48" s="191"/>
      <c r="B48" s="298"/>
      <c r="C48" s="298"/>
      <c r="D48" s="192" t="s">
        <v>60</v>
      </c>
      <c r="E48" s="192" t="s">
        <v>60</v>
      </c>
      <c r="F48" s="192" t="s">
        <v>60</v>
      </c>
      <c r="G48" s="299">
        <v>0</v>
      </c>
      <c r="I48" s="190">
        <f t="shared" si="0"/>
        <v>0</v>
      </c>
      <c r="J48" s="190"/>
      <c r="L48" s="193"/>
    </row>
    <row r="49" spans="1:12" s="57" customFormat="1" ht="15">
      <c r="A49" s="191"/>
      <c r="B49" s="300"/>
      <c r="C49" s="300"/>
      <c r="D49" s="192" t="s">
        <v>60</v>
      </c>
      <c r="E49" s="192" t="s">
        <v>60</v>
      </c>
      <c r="F49" s="192" t="s">
        <v>60</v>
      </c>
      <c r="G49" s="301">
        <v>0</v>
      </c>
      <c r="I49" s="190">
        <f t="shared" si="0"/>
        <v>0</v>
      </c>
      <c r="J49" s="190"/>
      <c r="L49" s="193"/>
    </row>
    <row r="50" spans="1:12" s="57" customFormat="1" ht="15">
      <c r="A50" s="191"/>
      <c r="B50" s="298"/>
      <c r="C50" s="298"/>
      <c r="D50" s="192" t="s">
        <v>60</v>
      </c>
      <c r="E50" s="192" t="s">
        <v>60</v>
      </c>
      <c r="F50" s="192" t="s">
        <v>60</v>
      </c>
      <c r="G50" s="299">
        <v>0</v>
      </c>
      <c r="I50" s="190">
        <f t="shared" si="0"/>
        <v>0</v>
      </c>
      <c r="J50" s="190"/>
      <c r="L50" s="193"/>
    </row>
    <row r="51" spans="1:12" s="57" customFormat="1" ht="15">
      <c r="A51" s="191"/>
      <c r="B51" s="300"/>
      <c r="C51" s="300"/>
      <c r="D51" s="192" t="s">
        <v>60</v>
      </c>
      <c r="E51" s="192" t="s">
        <v>60</v>
      </c>
      <c r="F51" s="192" t="s">
        <v>60</v>
      </c>
      <c r="G51" s="301">
        <v>0</v>
      </c>
      <c r="I51" s="190">
        <f t="shared" si="0"/>
        <v>0</v>
      </c>
      <c r="J51" s="190"/>
      <c r="L51" s="193"/>
    </row>
    <row r="52" spans="1:12" s="57" customFormat="1" ht="15">
      <c r="A52" s="191"/>
      <c r="B52" s="298"/>
      <c r="C52" s="298"/>
      <c r="D52" s="192" t="s">
        <v>60</v>
      </c>
      <c r="E52" s="192" t="s">
        <v>60</v>
      </c>
      <c r="F52" s="192" t="s">
        <v>60</v>
      </c>
      <c r="G52" s="299">
        <v>0</v>
      </c>
      <c r="I52" s="190">
        <f t="shared" si="0"/>
        <v>0</v>
      </c>
      <c r="J52" s="190"/>
      <c r="L52" s="193"/>
    </row>
    <row r="53" spans="1:12" s="57" customFormat="1" ht="15">
      <c r="A53" s="191"/>
      <c r="B53" s="300"/>
      <c r="C53" s="300"/>
      <c r="D53" s="192" t="s">
        <v>60</v>
      </c>
      <c r="E53" s="192" t="s">
        <v>60</v>
      </c>
      <c r="F53" s="192" t="s">
        <v>60</v>
      </c>
      <c r="G53" s="301">
        <v>0</v>
      </c>
      <c r="I53" s="190">
        <f t="shared" si="0"/>
        <v>0</v>
      </c>
      <c r="J53" s="190"/>
      <c r="L53" s="193"/>
    </row>
    <row r="54" spans="1:12" s="57" customFormat="1" ht="15">
      <c r="A54" s="191"/>
      <c r="B54" s="298"/>
      <c r="C54" s="298"/>
      <c r="D54" s="192" t="s">
        <v>60</v>
      </c>
      <c r="E54" s="192" t="s">
        <v>60</v>
      </c>
      <c r="F54" s="192" t="s">
        <v>60</v>
      </c>
      <c r="G54" s="299">
        <v>0</v>
      </c>
      <c r="I54" s="190">
        <f t="shared" si="0"/>
        <v>0</v>
      </c>
      <c r="J54" s="190"/>
      <c r="L54" s="193"/>
    </row>
    <row r="55" spans="1:12" s="57" customFormat="1" ht="15">
      <c r="A55" s="191"/>
      <c r="B55" s="300"/>
      <c r="C55" s="300"/>
      <c r="D55" s="192" t="s">
        <v>60</v>
      </c>
      <c r="E55" s="192" t="s">
        <v>60</v>
      </c>
      <c r="F55" s="192" t="s">
        <v>60</v>
      </c>
      <c r="G55" s="301">
        <v>0</v>
      </c>
      <c r="I55" s="190">
        <f t="shared" si="0"/>
        <v>0</v>
      </c>
      <c r="J55" s="190"/>
      <c r="L55" s="193"/>
    </row>
    <row r="56" spans="1:12" s="57" customFormat="1" ht="15">
      <c r="A56" s="191"/>
      <c r="B56" s="298"/>
      <c r="C56" s="298"/>
      <c r="D56" s="192" t="s">
        <v>60</v>
      </c>
      <c r="E56" s="192" t="s">
        <v>60</v>
      </c>
      <c r="F56" s="192" t="s">
        <v>60</v>
      </c>
      <c r="G56" s="299">
        <v>0</v>
      </c>
      <c r="I56" s="190">
        <f t="shared" si="0"/>
        <v>0</v>
      </c>
      <c r="J56" s="190"/>
      <c r="L56" s="193"/>
    </row>
    <row r="57" spans="1:12" s="57" customFormat="1" ht="15">
      <c r="A57" s="191"/>
      <c r="B57" s="300"/>
      <c r="C57" s="300"/>
      <c r="D57" s="192" t="s">
        <v>60</v>
      </c>
      <c r="E57" s="192" t="s">
        <v>60</v>
      </c>
      <c r="F57" s="192" t="s">
        <v>60</v>
      </c>
      <c r="G57" s="301">
        <v>0</v>
      </c>
      <c r="I57" s="190">
        <f t="shared" si="0"/>
        <v>0</v>
      </c>
      <c r="J57" s="190"/>
      <c r="L57" s="193"/>
    </row>
    <row r="58" spans="1:12" s="57" customFormat="1" ht="15">
      <c r="A58" s="191"/>
      <c r="B58" s="298"/>
      <c r="C58" s="298"/>
      <c r="D58" s="192" t="s">
        <v>60</v>
      </c>
      <c r="E58" s="192" t="s">
        <v>60</v>
      </c>
      <c r="F58" s="192" t="s">
        <v>60</v>
      </c>
      <c r="G58" s="299">
        <v>0</v>
      </c>
      <c r="I58" s="190">
        <f t="shared" si="0"/>
        <v>0</v>
      </c>
      <c r="J58" s="190"/>
      <c r="L58" s="193"/>
    </row>
    <row r="59" spans="1:12" s="57" customFormat="1" ht="15">
      <c r="A59" s="191"/>
      <c r="B59" s="300"/>
      <c r="C59" s="300"/>
      <c r="D59" s="192" t="s">
        <v>60</v>
      </c>
      <c r="E59" s="192" t="s">
        <v>60</v>
      </c>
      <c r="F59" s="192" t="s">
        <v>60</v>
      </c>
      <c r="G59" s="301">
        <v>0</v>
      </c>
      <c r="I59" s="190">
        <f t="shared" si="0"/>
        <v>0</v>
      </c>
      <c r="J59" s="190"/>
      <c r="L59" s="193"/>
    </row>
    <row r="60" spans="1:12" s="57" customFormat="1" ht="15">
      <c r="A60" s="191"/>
      <c r="B60" s="298"/>
      <c r="C60" s="298"/>
      <c r="D60" s="192" t="s">
        <v>60</v>
      </c>
      <c r="E60" s="192" t="s">
        <v>60</v>
      </c>
      <c r="F60" s="192" t="s">
        <v>60</v>
      </c>
      <c r="G60" s="299">
        <v>0</v>
      </c>
      <c r="I60" s="190">
        <f t="shared" si="0"/>
        <v>0</v>
      </c>
      <c r="J60" s="190"/>
      <c r="L60" s="193"/>
    </row>
    <row r="61" spans="1:12" s="57" customFormat="1" ht="15">
      <c r="A61" s="191"/>
      <c r="B61" s="300"/>
      <c r="C61" s="300"/>
      <c r="D61" s="192" t="s">
        <v>60</v>
      </c>
      <c r="E61" s="192" t="s">
        <v>60</v>
      </c>
      <c r="F61" s="192" t="s">
        <v>60</v>
      </c>
      <c r="G61" s="301">
        <v>0</v>
      </c>
      <c r="I61" s="190">
        <f t="shared" si="0"/>
        <v>0</v>
      </c>
      <c r="J61" s="190"/>
      <c r="L61" s="193"/>
    </row>
    <row r="62" spans="1:12" s="57" customFormat="1" ht="15">
      <c r="A62" s="191"/>
      <c r="B62" s="298"/>
      <c r="C62" s="298"/>
      <c r="D62" s="192" t="s">
        <v>60</v>
      </c>
      <c r="E62" s="192" t="s">
        <v>60</v>
      </c>
      <c r="F62" s="192" t="s">
        <v>60</v>
      </c>
      <c r="G62" s="299">
        <v>0</v>
      </c>
      <c r="I62" s="190">
        <f t="shared" si="0"/>
        <v>0</v>
      </c>
      <c r="J62" s="190"/>
      <c r="L62" s="193"/>
    </row>
    <row r="63" spans="1:12" s="57" customFormat="1" ht="15">
      <c r="A63" s="191"/>
      <c r="B63" s="300"/>
      <c r="C63" s="300"/>
      <c r="D63" s="192" t="s">
        <v>60</v>
      </c>
      <c r="E63" s="192" t="s">
        <v>60</v>
      </c>
      <c r="F63" s="192" t="s">
        <v>60</v>
      </c>
      <c r="G63" s="301">
        <v>0</v>
      </c>
      <c r="I63" s="190">
        <f t="shared" si="0"/>
        <v>0</v>
      </c>
      <c r="J63" s="190"/>
      <c r="L63" s="193"/>
    </row>
    <row r="64" spans="1:12" s="57" customFormat="1" ht="15">
      <c r="A64" s="191"/>
      <c r="B64" s="298"/>
      <c r="C64" s="298"/>
      <c r="D64" s="192" t="s">
        <v>60</v>
      </c>
      <c r="E64" s="192" t="s">
        <v>60</v>
      </c>
      <c r="F64" s="192" t="s">
        <v>60</v>
      </c>
      <c r="G64" s="299">
        <v>0</v>
      </c>
      <c r="I64" s="190">
        <f t="shared" si="0"/>
        <v>0</v>
      </c>
      <c r="J64" s="190"/>
      <c r="L64" s="193"/>
    </row>
    <row r="65" spans="1:12" s="57" customFormat="1" ht="15">
      <c r="A65" s="191"/>
      <c r="B65" s="300"/>
      <c r="C65" s="300"/>
      <c r="D65" s="192" t="s">
        <v>60</v>
      </c>
      <c r="E65" s="192" t="s">
        <v>60</v>
      </c>
      <c r="F65" s="192" t="s">
        <v>60</v>
      </c>
      <c r="G65" s="301">
        <v>0</v>
      </c>
      <c r="I65" s="190">
        <f t="shared" si="0"/>
        <v>0</v>
      </c>
      <c r="J65" s="190"/>
      <c r="L65" s="193"/>
    </row>
    <row r="66" spans="1:12" s="57" customFormat="1" ht="15">
      <c r="A66" s="191"/>
      <c r="B66" s="298"/>
      <c r="C66" s="298"/>
      <c r="D66" s="192" t="s">
        <v>60</v>
      </c>
      <c r="E66" s="192" t="s">
        <v>60</v>
      </c>
      <c r="F66" s="192" t="s">
        <v>60</v>
      </c>
      <c r="G66" s="299">
        <v>0</v>
      </c>
      <c r="I66" s="190">
        <f t="shared" si="0"/>
        <v>0</v>
      </c>
      <c r="J66" s="190"/>
      <c r="L66" s="193"/>
    </row>
    <row r="67" spans="1:12" s="57" customFormat="1" ht="15">
      <c r="A67" s="191"/>
      <c r="B67" s="298"/>
      <c r="C67" s="298"/>
      <c r="D67" s="192" t="s">
        <v>60</v>
      </c>
      <c r="E67" s="192" t="s">
        <v>60</v>
      </c>
      <c r="F67" s="192" t="s">
        <v>60</v>
      </c>
      <c r="G67" s="299">
        <v>0</v>
      </c>
      <c r="I67" s="190">
        <f t="shared" si="0"/>
        <v>0</v>
      </c>
      <c r="J67" s="190"/>
      <c r="L67" s="193"/>
    </row>
    <row r="68" spans="1:12" s="57" customFormat="1" ht="15">
      <c r="A68" s="191"/>
      <c r="B68" s="300"/>
      <c r="C68" s="300"/>
      <c r="D68" s="192" t="s">
        <v>60</v>
      </c>
      <c r="E68" s="192" t="s">
        <v>60</v>
      </c>
      <c r="F68" s="192" t="s">
        <v>60</v>
      </c>
      <c r="G68" s="301">
        <v>0</v>
      </c>
      <c r="I68" s="190">
        <f t="shared" si="0"/>
        <v>0</v>
      </c>
      <c r="J68" s="190"/>
      <c r="L68" s="193"/>
    </row>
    <row r="69" spans="1:12" s="57" customFormat="1" ht="15">
      <c r="A69" s="191"/>
      <c r="B69" s="298"/>
      <c r="C69" s="298"/>
      <c r="D69" s="192" t="s">
        <v>60</v>
      </c>
      <c r="E69" s="192" t="s">
        <v>60</v>
      </c>
      <c r="F69" s="192" t="s">
        <v>60</v>
      </c>
      <c r="G69" s="299">
        <v>0</v>
      </c>
      <c r="I69" s="190">
        <f t="shared" si="0"/>
        <v>0</v>
      </c>
      <c r="J69" s="190"/>
      <c r="L69" s="193"/>
    </row>
    <row r="70" spans="1:12" s="57" customFormat="1" ht="15">
      <c r="A70" s="191"/>
      <c r="B70" s="300"/>
      <c r="C70" s="300"/>
      <c r="D70" s="192" t="s">
        <v>60</v>
      </c>
      <c r="E70" s="192" t="s">
        <v>60</v>
      </c>
      <c r="F70" s="192" t="s">
        <v>60</v>
      </c>
      <c r="G70" s="301">
        <v>0</v>
      </c>
      <c r="I70" s="190">
        <f t="shared" si="0"/>
        <v>0</v>
      </c>
      <c r="J70" s="190"/>
      <c r="L70" s="193"/>
    </row>
    <row r="71" spans="1:12" s="57" customFormat="1" ht="15">
      <c r="A71" s="191"/>
      <c r="B71" s="298"/>
      <c r="C71" s="298"/>
      <c r="D71" s="192" t="s">
        <v>60</v>
      </c>
      <c r="E71" s="192" t="s">
        <v>60</v>
      </c>
      <c r="F71" s="192" t="s">
        <v>60</v>
      </c>
      <c r="G71" s="299">
        <v>0</v>
      </c>
      <c r="I71" s="190">
        <f t="shared" si="0"/>
        <v>0</v>
      </c>
      <c r="J71" s="190"/>
      <c r="L71" s="193"/>
    </row>
    <row r="72" spans="2:10" s="57" customFormat="1" ht="15">
      <c r="B72" s="50"/>
      <c r="C72" s="50"/>
      <c r="I72" s="190"/>
      <c r="J72" s="190"/>
    </row>
    <row r="73" spans="3:10" s="57" customFormat="1" ht="20.25" customHeight="1">
      <c r="C73" s="194" t="s">
        <v>61</v>
      </c>
      <c r="D73" s="188"/>
      <c r="E73" s="188"/>
      <c r="F73" s="188"/>
      <c r="G73" s="195">
        <f>SUM(I22:I71)</f>
        <v>0</v>
      </c>
      <c r="I73" s="190"/>
      <c r="J73" s="190"/>
    </row>
    <row r="74" spans="3:10" s="57" customFormat="1" ht="20.25" customHeight="1">
      <c r="C74" s="288" t="s">
        <v>62</v>
      </c>
      <c r="D74" s="289"/>
      <c r="E74" s="289"/>
      <c r="F74" s="290"/>
      <c r="G74" s="181">
        <f>G73/E13</f>
        <v>0</v>
      </c>
      <c r="I74" s="190"/>
      <c r="J74" s="190"/>
    </row>
    <row r="75" spans="3:10" s="57" customFormat="1" ht="19.5" thickBot="1">
      <c r="C75" s="202"/>
      <c r="D75" s="202"/>
      <c r="E75" s="203" t="s">
        <v>34</v>
      </c>
      <c r="F75" s="204"/>
      <c r="G75" s="205">
        <f>VLOOKUP(G74,'Pt Look Up_Hidden'!A2:D102,3,TRUE)</f>
        <v>0</v>
      </c>
      <c r="I75" s="190"/>
      <c r="J75" s="190"/>
    </row>
    <row r="76" spans="9:10" s="57" customFormat="1" ht="15">
      <c r="I76" s="190"/>
      <c r="J76" s="190"/>
    </row>
    <row r="77" spans="2:10" s="57" customFormat="1" ht="30" customHeight="1">
      <c r="B77" s="390" t="s">
        <v>63</v>
      </c>
      <c r="C77" s="390"/>
      <c r="D77" s="390"/>
      <c r="E77" s="390"/>
      <c r="F77" s="390"/>
      <c r="G77" s="390"/>
      <c r="I77" s="77"/>
      <c r="J77" s="77"/>
    </row>
    <row r="78" spans="9:10" s="57" customFormat="1" ht="15">
      <c r="I78" s="77"/>
      <c r="J78" s="77"/>
    </row>
    <row r="79" spans="2:10" s="57" customFormat="1" ht="29.25" customHeight="1">
      <c r="B79" s="371"/>
      <c r="C79" s="372"/>
      <c r="D79" s="59" t="s">
        <v>121</v>
      </c>
      <c r="I79" s="77"/>
      <c r="J79" s="77"/>
    </row>
    <row r="80" spans="2:10" s="57" customFormat="1" ht="4.5" customHeight="1">
      <c r="B80" s="60"/>
      <c r="D80" s="59"/>
      <c r="I80" s="77"/>
      <c r="J80" s="77"/>
    </row>
    <row r="81" spans="2:10" s="57" customFormat="1" ht="29.25" customHeight="1">
      <c r="B81" s="371"/>
      <c r="C81" s="372"/>
      <c r="D81" s="59" t="s">
        <v>122</v>
      </c>
      <c r="I81" s="77"/>
      <c r="J81" s="77"/>
    </row>
    <row r="82" spans="2:10" s="57" customFormat="1" ht="4.5" customHeight="1">
      <c r="B82" s="60"/>
      <c r="D82" s="59"/>
      <c r="I82" s="77"/>
      <c r="J82" s="77"/>
    </row>
    <row r="83" spans="2:10" s="57" customFormat="1" ht="29.25" customHeight="1">
      <c r="B83" s="371"/>
      <c r="C83" s="372"/>
      <c r="D83" s="59" t="s">
        <v>36</v>
      </c>
      <c r="I83" s="77"/>
      <c r="J83" s="77"/>
    </row>
    <row r="84" spans="2:10" s="57" customFormat="1" ht="4.5" customHeight="1">
      <c r="B84" s="74"/>
      <c r="D84" s="59"/>
      <c r="I84" s="77"/>
      <c r="J84" s="77"/>
    </row>
    <row r="85" spans="2:10" s="57" customFormat="1" ht="29.25" customHeight="1">
      <c r="B85" s="413"/>
      <c r="C85" s="414"/>
      <c r="D85" s="59" t="s">
        <v>123</v>
      </c>
      <c r="I85" s="77"/>
      <c r="J85" s="77"/>
    </row>
    <row r="86" spans="9:10" s="57" customFormat="1" ht="15">
      <c r="I86" s="77"/>
      <c r="J86" s="77"/>
    </row>
    <row r="87" spans="9:10" s="57" customFormat="1" ht="15">
      <c r="I87" s="77"/>
      <c r="J87" s="77"/>
    </row>
    <row r="88" spans="9:10" s="57" customFormat="1" ht="15">
      <c r="I88" s="77"/>
      <c r="J88" s="77"/>
    </row>
    <row r="89" spans="9:10" s="57" customFormat="1" ht="15">
      <c r="I89" s="77"/>
      <c r="J89" s="77"/>
    </row>
    <row r="90" spans="9:10" s="57" customFormat="1" ht="15">
      <c r="I90" s="77"/>
      <c r="J90" s="77"/>
    </row>
    <row r="91" spans="9:10" s="57" customFormat="1" ht="15">
      <c r="I91" s="77"/>
      <c r="J91" s="77"/>
    </row>
    <row r="92" spans="9:10" s="57" customFormat="1" ht="15">
      <c r="I92" s="77"/>
      <c r="J92" s="77"/>
    </row>
    <row r="93" spans="9:10" s="57" customFormat="1" ht="15">
      <c r="I93" s="77"/>
      <c r="J93" s="77"/>
    </row>
    <row r="94" spans="9:10" s="57" customFormat="1" ht="15">
      <c r="I94" s="77"/>
      <c r="J94" s="77"/>
    </row>
    <row r="95" spans="9:10" s="57" customFormat="1" ht="15">
      <c r="I95" s="77"/>
      <c r="J95" s="77"/>
    </row>
    <row r="96" spans="9:10" s="57" customFormat="1" ht="15">
      <c r="I96" s="77"/>
      <c r="J96" s="77"/>
    </row>
    <row r="97" spans="9:10" s="57" customFormat="1" ht="15">
      <c r="I97" s="77"/>
      <c r="J97" s="77"/>
    </row>
    <row r="98" spans="9:10" s="57" customFormat="1" ht="15">
      <c r="I98" s="77"/>
      <c r="J98" s="77"/>
    </row>
    <row r="99" spans="9:10" s="57" customFormat="1" ht="15">
      <c r="I99" s="77"/>
      <c r="J99" s="77"/>
    </row>
    <row r="100" spans="9:10" s="57" customFormat="1" ht="15">
      <c r="I100" s="77"/>
      <c r="J100" s="77"/>
    </row>
    <row r="101" spans="9:10" s="57" customFormat="1" ht="15">
      <c r="I101" s="77"/>
      <c r="J101" s="77"/>
    </row>
    <row r="102" spans="9:10" s="57" customFormat="1" ht="15">
      <c r="I102" s="77"/>
      <c r="J102" s="77"/>
    </row>
    <row r="103" spans="9:10" s="57" customFormat="1" ht="15">
      <c r="I103" s="77"/>
      <c r="J103" s="77"/>
    </row>
    <row r="104" spans="9:10" s="57" customFormat="1" ht="15">
      <c r="I104" s="77"/>
      <c r="J104" s="77"/>
    </row>
    <row r="105" spans="9:10" s="57" customFormat="1" ht="15">
      <c r="I105" s="77"/>
      <c r="J105" s="77"/>
    </row>
    <row r="106" spans="9:10" s="57" customFormat="1" ht="15">
      <c r="I106" s="77"/>
      <c r="J106" s="77"/>
    </row>
    <row r="107" spans="9:10" s="57" customFormat="1" ht="15">
      <c r="I107" s="77"/>
      <c r="J107" s="77"/>
    </row>
    <row r="108" spans="9:10" s="57" customFormat="1" ht="15">
      <c r="I108" s="77"/>
      <c r="J108" s="77"/>
    </row>
    <row r="109" spans="9:10" s="57" customFormat="1" ht="15">
      <c r="I109" s="77"/>
      <c r="J109" s="77"/>
    </row>
    <row r="110" spans="9:10" s="57" customFormat="1" ht="15">
      <c r="I110" s="77"/>
      <c r="J110" s="77"/>
    </row>
    <row r="111" spans="9:10" s="57" customFormat="1" ht="15">
      <c r="I111" s="77"/>
      <c r="J111" s="77"/>
    </row>
    <row r="112" spans="9:10" s="57" customFormat="1" ht="15">
      <c r="I112" s="77"/>
      <c r="J112" s="77"/>
    </row>
    <row r="113" spans="9:10" s="57" customFormat="1" ht="15">
      <c r="I113" s="77"/>
      <c r="J113" s="77"/>
    </row>
    <row r="114" spans="9:10" s="57" customFormat="1" ht="15">
      <c r="I114" s="77"/>
      <c r="J114" s="77"/>
    </row>
    <row r="115" spans="9:10" s="57" customFormat="1" ht="15">
      <c r="I115" s="77"/>
      <c r="J115" s="77"/>
    </row>
    <row r="116" spans="9:10" s="57" customFormat="1" ht="15">
      <c r="I116" s="77"/>
      <c r="J116" s="77"/>
    </row>
    <row r="117" spans="9:10" s="57" customFormat="1" ht="15">
      <c r="I117" s="77"/>
      <c r="J117" s="77"/>
    </row>
    <row r="118" spans="9:10" s="57" customFormat="1" ht="15">
      <c r="I118" s="77"/>
      <c r="J118" s="77"/>
    </row>
    <row r="119" spans="9:10" s="57" customFormat="1" ht="15">
      <c r="I119" s="77"/>
      <c r="J119" s="77"/>
    </row>
    <row r="120" spans="9:10" s="57" customFormat="1" ht="15">
      <c r="I120" s="77"/>
      <c r="J120" s="77"/>
    </row>
    <row r="121" spans="9:10" s="57" customFormat="1" ht="15">
      <c r="I121" s="77"/>
      <c r="J121" s="77"/>
    </row>
    <row r="122" spans="9:10" s="57" customFormat="1" ht="15">
      <c r="I122" s="77"/>
      <c r="J122" s="77"/>
    </row>
    <row r="123" spans="9:10" s="57" customFormat="1" ht="15">
      <c r="I123" s="77"/>
      <c r="J123" s="77"/>
    </row>
    <row r="124" spans="9:10" s="57" customFormat="1" ht="15">
      <c r="I124" s="77"/>
      <c r="J124" s="77"/>
    </row>
    <row r="125" spans="9:10" s="57" customFormat="1" ht="15">
      <c r="I125" s="77"/>
      <c r="J125" s="77"/>
    </row>
    <row r="126" spans="9:10" s="57" customFormat="1" ht="15">
      <c r="I126" s="77"/>
      <c r="J126" s="77"/>
    </row>
    <row r="127" spans="9:10" s="57" customFormat="1" ht="15">
      <c r="I127" s="77"/>
      <c r="J127" s="77"/>
    </row>
    <row r="128" spans="9:10" s="57" customFormat="1" ht="15">
      <c r="I128" s="77"/>
      <c r="J128" s="77"/>
    </row>
    <row r="129" spans="9:10" s="57" customFormat="1" ht="15">
      <c r="I129" s="77"/>
      <c r="J129" s="77"/>
    </row>
    <row r="130" spans="9:10" s="57" customFormat="1" ht="15">
      <c r="I130" s="77"/>
      <c r="J130" s="77"/>
    </row>
    <row r="131" spans="9:10" s="57" customFormat="1" ht="15">
      <c r="I131" s="77"/>
      <c r="J131" s="77"/>
    </row>
    <row r="132" spans="9:10" s="57" customFormat="1" ht="15">
      <c r="I132" s="77"/>
      <c r="J132" s="77"/>
    </row>
    <row r="133" spans="9:10" s="57" customFormat="1" ht="15">
      <c r="I133" s="77"/>
      <c r="J133" s="77"/>
    </row>
    <row r="134" spans="9:10" s="57" customFormat="1" ht="15">
      <c r="I134" s="77"/>
      <c r="J134" s="77"/>
    </row>
    <row r="135" spans="9:10" s="57" customFormat="1" ht="15">
      <c r="I135" s="77"/>
      <c r="J135" s="77"/>
    </row>
    <row r="136" spans="9:10" s="57" customFormat="1" ht="15">
      <c r="I136" s="77"/>
      <c r="J136" s="77"/>
    </row>
    <row r="137" spans="9:10" s="57" customFormat="1" ht="15">
      <c r="I137" s="77"/>
      <c r="J137" s="77"/>
    </row>
    <row r="138" spans="9:10" s="57" customFormat="1" ht="15">
      <c r="I138" s="77"/>
      <c r="J138" s="77"/>
    </row>
    <row r="139" spans="9:10" s="57" customFormat="1" ht="15">
      <c r="I139" s="77"/>
      <c r="J139" s="77"/>
    </row>
    <row r="140" spans="9:10" s="57" customFormat="1" ht="15">
      <c r="I140" s="77"/>
      <c r="J140" s="77"/>
    </row>
    <row r="141" spans="9:10" s="57" customFormat="1" ht="15">
      <c r="I141" s="77"/>
      <c r="J141" s="77"/>
    </row>
    <row r="142" spans="9:10" s="57" customFormat="1" ht="15">
      <c r="I142" s="77"/>
      <c r="J142" s="77"/>
    </row>
    <row r="143" spans="9:10" s="57" customFormat="1" ht="15">
      <c r="I143" s="77"/>
      <c r="J143" s="77"/>
    </row>
    <row r="144" spans="9:10" s="57" customFormat="1" ht="15">
      <c r="I144" s="77"/>
      <c r="J144" s="77"/>
    </row>
    <row r="145" spans="9:10" s="57" customFormat="1" ht="15">
      <c r="I145" s="77"/>
      <c r="J145" s="77"/>
    </row>
    <row r="146" spans="9:10" s="57" customFormat="1" ht="15">
      <c r="I146" s="77"/>
      <c r="J146" s="77"/>
    </row>
    <row r="147" spans="9:10" s="57" customFormat="1" ht="15">
      <c r="I147" s="77"/>
      <c r="J147" s="77"/>
    </row>
    <row r="148" spans="9:10" s="57" customFormat="1" ht="15">
      <c r="I148" s="77"/>
      <c r="J148" s="77"/>
    </row>
    <row r="149" spans="9:10" s="57" customFormat="1" ht="15">
      <c r="I149" s="77"/>
      <c r="J149" s="77"/>
    </row>
    <row r="150" spans="9:10" s="57" customFormat="1" ht="15">
      <c r="I150" s="77"/>
      <c r="J150" s="77"/>
    </row>
    <row r="151" spans="9:10" s="57" customFormat="1" ht="15">
      <c r="I151" s="77"/>
      <c r="J151" s="77"/>
    </row>
    <row r="152" spans="9:10" s="57" customFormat="1" ht="15">
      <c r="I152" s="77"/>
      <c r="J152" s="77"/>
    </row>
    <row r="153" spans="9:10" s="57" customFormat="1" ht="15">
      <c r="I153" s="77"/>
      <c r="J153" s="77"/>
    </row>
    <row r="154" spans="9:10" s="57" customFormat="1" ht="15">
      <c r="I154" s="77"/>
      <c r="J154" s="77"/>
    </row>
    <row r="155" spans="9:10" s="57" customFormat="1" ht="15">
      <c r="I155" s="77"/>
      <c r="J155" s="77"/>
    </row>
    <row r="156" spans="9:10" s="57" customFormat="1" ht="15">
      <c r="I156" s="77"/>
      <c r="J156" s="77"/>
    </row>
    <row r="157" spans="9:10" s="57" customFormat="1" ht="15">
      <c r="I157" s="77"/>
      <c r="J157" s="77"/>
    </row>
    <row r="158" spans="9:10" s="57" customFormat="1" ht="15">
      <c r="I158" s="77"/>
      <c r="J158" s="77"/>
    </row>
    <row r="159" spans="9:10" s="57" customFormat="1" ht="15">
      <c r="I159" s="77"/>
      <c r="J159" s="77"/>
    </row>
    <row r="160" spans="9:10" s="57" customFormat="1" ht="15">
      <c r="I160" s="77"/>
      <c r="J160" s="77"/>
    </row>
    <row r="161" spans="9:10" s="57" customFormat="1" ht="15">
      <c r="I161" s="77"/>
      <c r="J161" s="77"/>
    </row>
    <row r="162" spans="9:10" s="57" customFormat="1" ht="15">
      <c r="I162" s="77"/>
      <c r="J162" s="77"/>
    </row>
    <row r="163" spans="9:10" s="57" customFormat="1" ht="15">
      <c r="I163" s="77"/>
      <c r="J163" s="77"/>
    </row>
    <row r="164" spans="9:10" s="57" customFormat="1" ht="15">
      <c r="I164" s="77"/>
      <c r="J164" s="77"/>
    </row>
    <row r="165" spans="9:10" s="57" customFormat="1" ht="15">
      <c r="I165" s="77"/>
      <c r="J165" s="77"/>
    </row>
    <row r="166" spans="9:10" s="57" customFormat="1" ht="15">
      <c r="I166" s="77"/>
      <c r="J166" s="77"/>
    </row>
    <row r="167" spans="9:10" s="57" customFormat="1" ht="15">
      <c r="I167" s="77"/>
      <c r="J167" s="77"/>
    </row>
    <row r="168" spans="9:10" s="57" customFormat="1" ht="15">
      <c r="I168" s="77"/>
      <c r="J168" s="77"/>
    </row>
    <row r="169" spans="9:10" s="57" customFormat="1" ht="15">
      <c r="I169" s="77"/>
      <c r="J169" s="77"/>
    </row>
    <row r="170" spans="9:10" s="57" customFormat="1" ht="15">
      <c r="I170" s="77"/>
      <c r="J170" s="77"/>
    </row>
    <row r="171" spans="9:10" s="57" customFormat="1" ht="15">
      <c r="I171" s="77"/>
      <c r="J171" s="77"/>
    </row>
    <row r="172" spans="9:10" s="57" customFormat="1" ht="15">
      <c r="I172" s="77"/>
      <c r="J172" s="77"/>
    </row>
    <row r="173" spans="9:10" s="57" customFormat="1" ht="15">
      <c r="I173" s="77"/>
      <c r="J173" s="77"/>
    </row>
    <row r="174" spans="9:10" s="57" customFormat="1" ht="15">
      <c r="I174" s="77"/>
      <c r="J174" s="77"/>
    </row>
    <row r="175" spans="9:10" s="57" customFormat="1" ht="15">
      <c r="I175" s="77"/>
      <c r="J175" s="77"/>
    </row>
    <row r="176" spans="9:10" s="57" customFormat="1" ht="15">
      <c r="I176" s="77"/>
      <c r="J176" s="77"/>
    </row>
    <row r="177" spans="9:10" s="57" customFormat="1" ht="15">
      <c r="I177" s="77"/>
      <c r="J177" s="77"/>
    </row>
    <row r="178" spans="9:10" s="57" customFormat="1" ht="15">
      <c r="I178" s="77"/>
      <c r="J178" s="77"/>
    </row>
    <row r="179" spans="9:10" s="57" customFormat="1" ht="15">
      <c r="I179" s="77"/>
      <c r="J179" s="77"/>
    </row>
    <row r="180" spans="9:10" s="57" customFormat="1" ht="15">
      <c r="I180" s="77"/>
      <c r="J180" s="77"/>
    </row>
    <row r="181" spans="9:10" s="57" customFormat="1" ht="15">
      <c r="I181" s="77"/>
      <c r="J181" s="77"/>
    </row>
    <row r="182" spans="9:10" s="57" customFormat="1" ht="15">
      <c r="I182" s="77"/>
      <c r="J182" s="77"/>
    </row>
    <row r="183" spans="9:10" s="57" customFormat="1" ht="15">
      <c r="I183" s="77"/>
      <c r="J183" s="77"/>
    </row>
    <row r="184" spans="9:10" s="57" customFormat="1" ht="15">
      <c r="I184" s="77"/>
      <c r="J184" s="77"/>
    </row>
    <row r="185" spans="9:10" s="57" customFormat="1" ht="15">
      <c r="I185" s="77"/>
      <c r="J185" s="77"/>
    </row>
    <row r="186" spans="9:10" s="57" customFormat="1" ht="15">
      <c r="I186" s="77"/>
      <c r="J186" s="77"/>
    </row>
    <row r="187" spans="9:10" s="57" customFormat="1" ht="15">
      <c r="I187" s="77"/>
      <c r="J187" s="77"/>
    </row>
    <row r="188" spans="9:10" s="57" customFormat="1" ht="15">
      <c r="I188" s="77"/>
      <c r="J188" s="77"/>
    </row>
    <row r="189" spans="9:10" s="57" customFormat="1" ht="15">
      <c r="I189" s="77"/>
      <c r="J189" s="77"/>
    </row>
    <row r="190" spans="9:10" s="57" customFormat="1" ht="15">
      <c r="I190" s="77"/>
      <c r="J190" s="77"/>
    </row>
    <row r="191" spans="9:10" s="57" customFormat="1" ht="15">
      <c r="I191" s="77"/>
      <c r="J191" s="77"/>
    </row>
    <row r="192" spans="9:10" s="57" customFormat="1" ht="15">
      <c r="I192" s="77"/>
      <c r="J192" s="77"/>
    </row>
    <row r="193" spans="9:10" s="57" customFormat="1" ht="15">
      <c r="I193" s="77"/>
      <c r="J193" s="77"/>
    </row>
    <row r="194" spans="9:10" s="57" customFormat="1" ht="15">
      <c r="I194" s="77"/>
      <c r="J194" s="77"/>
    </row>
    <row r="195" spans="9:10" s="57" customFormat="1" ht="15">
      <c r="I195" s="77"/>
      <c r="J195" s="77"/>
    </row>
    <row r="196" spans="9:10" s="57" customFormat="1" ht="15">
      <c r="I196" s="77"/>
      <c r="J196" s="77"/>
    </row>
    <row r="197" spans="9:10" s="57" customFormat="1" ht="15">
      <c r="I197" s="77"/>
      <c r="J197" s="77"/>
    </row>
    <row r="198" spans="9:10" s="57" customFormat="1" ht="15">
      <c r="I198" s="77"/>
      <c r="J198" s="77"/>
    </row>
    <row r="199" spans="9:10" s="57" customFormat="1" ht="15">
      <c r="I199" s="77"/>
      <c r="J199" s="77"/>
    </row>
    <row r="200" spans="9:10" s="57" customFormat="1" ht="15">
      <c r="I200" s="77"/>
      <c r="J200" s="77"/>
    </row>
    <row r="201" spans="9:10" s="57" customFormat="1" ht="15">
      <c r="I201" s="77"/>
      <c r="J201" s="77"/>
    </row>
    <row r="202" spans="9:10" s="57" customFormat="1" ht="15">
      <c r="I202" s="77"/>
      <c r="J202" s="77"/>
    </row>
    <row r="203" spans="9:10" s="57" customFormat="1" ht="15">
      <c r="I203" s="77"/>
      <c r="J203" s="77"/>
    </row>
    <row r="204" spans="9:10" s="57" customFormat="1" ht="15">
      <c r="I204" s="77"/>
      <c r="J204" s="77"/>
    </row>
    <row r="205" spans="9:10" s="57" customFormat="1" ht="15">
      <c r="I205" s="77"/>
      <c r="J205" s="77"/>
    </row>
    <row r="206" spans="9:10" s="57" customFormat="1" ht="15">
      <c r="I206" s="77"/>
      <c r="J206" s="77"/>
    </row>
    <row r="207" spans="9:10" s="57" customFormat="1" ht="15">
      <c r="I207" s="77"/>
      <c r="J207" s="77"/>
    </row>
    <row r="208" spans="9:10" s="57" customFormat="1" ht="15">
      <c r="I208" s="77"/>
      <c r="J208" s="77"/>
    </row>
    <row r="209" spans="9:10" s="57" customFormat="1" ht="15">
      <c r="I209" s="77"/>
      <c r="J209" s="77"/>
    </row>
    <row r="210" spans="9:10" s="57" customFormat="1" ht="15">
      <c r="I210" s="77"/>
      <c r="J210" s="77"/>
    </row>
    <row r="211" spans="9:10" s="57" customFormat="1" ht="15">
      <c r="I211" s="77"/>
      <c r="J211" s="77"/>
    </row>
    <row r="212" spans="9:10" s="57" customFormat="1" ht="15">
      <c r="I212" s="77"/>
      <c r="J212" s="77"/>
    </row>
    <row r="213" spans="9:10" s="57" customFormat="1" ht="15">
      <c r="I213" s="77"/>
      <c r="J213" s="77"/>
    </row>
    <row r="214" spans="9:10" s="57" customFormat="1" ht="15">
      <c r="I214" s="77"/>
      <c r="J214" s="77"/>
    </row>
    <row r="215" spans="9:10" s="57" customFormat="1" ht="15">
      <c r="I215" s="77"/>
      <c r="J215" s="77"/>
    </row>
    <row r="216" spans="9:10" s="57" customFormat="1" ht="15">
      <c r="I216" s="77"/>
      <c r="J216" s="77"/>
    </row>
    <row r="217" spans="9:10" s="57" customFormat="1" ht="15">
      <c r="I217" s="77"/>
      <c r="J217" s="77"/>
    </row>
    <row r="218" spans="9:10" s="57" customFormat="1" ht="15">
      <c r="I218" s="77"/>
      <c r="J218" s="77"/>
    </row>
    <row r="219" spans="9:10" s="57" customFormat="1" ht="15">
      <c r="I219" s="77"/>
      <c r="J219" s="77"/>
    </row>
    <row r="220" spans="9:10" s="57" customFormat="1" ht="15">
      <c r="I220" s="77"/>
      <c r="J220" s="77"/>
    </row>
    <row r="221" spans="9:10" s="57" customFormat="1" ht="15">
      <c r="I221" s="77"/>
      <c r="J221" s="77"/>
    </row>
    <row r="222" spans="9:10" s="57" customFormat="1" ht="15">
      <c r="I222" s="77"/>
      <c r="J222" s="77"/>
    </row>
    <row r="223" spans="9:10" s="57" customFormat="1" ht="15">
      <c r="I223" s="77"/>
      <c r="J223" s="77"/>
    </row>
    <row r="224" spans="9:10" s="57" customFormat="1" ht="15">
      <c r="I224" s="77"/>
      <c r="J224" s="77"/>
    </row>
    <row r="225" spans="9:10" s="57" customFormat="1" ht="15">
      <c r="I225" s="77"/>
      <c r="J225" s="77"/>
    </row>
    <row r="226" spans="9:10" s="57" customFormat="1" ht="15">
      <c r="I226" s="77"/>
      <c r="J226" s="77"/>
    </row>
    <row r="227" spans="9:10" s="57" customFormat="1" ht="15">
      <c r="I227" s="77"/>
      <c r="J227" s="77"/>
    </row>
    <row r="228" spans="9:10" s="57" customFormat="1" ht="15">
      <c r="I228" s="77"/>
      <c r="J228" s="77"/>
    </row>
    <row r="229" spans="9:10" s="57" customFormat="1" ht="15">
      <c r="I229" s="77"/>
      <c r="J229" s="77"/>
    </row>
    <row r="230" spans="9:10" s="57" customFormat="1" ht="15">
      <c r="I230" s="77"/>
      <c r="J230" s="77"/>
    </row>
    <row r="231" spans="9:10" s="57" customFormat="1" ht="15">
      <c r="I231" s="77"/>
      <c r="J231" s="77"/>
    </row>
    <row r="232" spans="9:10" s="57" customFormat="1" ht="15">
      <c r="I232" s="77"/>
      <c r="J232" s="77"/>
    </row>
    <row r="233" spans="9:10" s="57" customFormat="1" ht="15">
      <c r="I233" s="77"/>
      <c r="J233" s="77"/>
    </row>
    <row r="234" spans="9:10" s="57" customFormat="1" ht="15">
      <c r="I234" s="77"/>
      <c r="J234" s="77"/>
    </row>
    <row r="235" spans="9:10" s="57" customFormat="1" ht="15">
      <c r="I235" s="77"/>
      <c r="J235" s="77"/>
    </row>
    <row r="236" spans="9:10" s="57" customFormat="1" ht="15">
      <c r="I236" s="77"/>
      <c r="J236" s="77"/>
    </row>
    <row r="237" spans="9:10" s="57" customFormat="1" ht="15">
      <c r="I237" s="77"/>
      <c r="J237" s="77"/>
    </row>
    <row r="238" spans="9:10" s="57" customFormat="1" ht="15">
      <c r="I238" s="77"/>
      <c r="J238" s="77"/>
    </row>
    <row r="239" spans="9:10" s="57" customFormat="1" ht="15">
      <c r="I239" s="77"/>
      <c r="J239" s="77"/>
    </row>
    <row r="240" spans="9:10" s="57" customFormat="1" ht="15">
      <c r="I240" s="77"/>
      <c r="J240" s="77"/>
    </row>
    <row r="241" spans="9:10" s="57" customFormat="1" ht="15">
      <c r="I241" s="77"/>
      <c r="J241" s="77"/>
    </row>
    <row r="242" spans="9:10" s="57" customFormat="1" ht="15">
      <c r="I242" s="77"/>
      <c r="J242" s="77"/>
    </row>
    <row r="243" spans="9:10" s="57" customFormat="1" ht="15">
      <c r="I243" s="77"/>
      <c r="J243" s="77"/>
    </row>
    <row r="244" spans="9:10" s="57" customFormat="1" ht="15">
      <c r="I244" s="77"/>
      <c r="J244" s="77"/>
    </row>
    <row r="245" spans="9:10" s="57" customFormat="1" ht="15">
      <c r="I245" s="77"/>
      <c r="J245" s="77"/>
    </row>
    <row r="246" spans="9:10" s="57" customFormat="1" ht="15">
      <c r="I246" s="77"/>
      <c r="J246" s="77"/>
    </row>
    <row r="247" spans="9:10" s="57" customFormat="1" ht="15">
      <c r="I247" s="77"/>
      <c r="J247" s="77"/>
    </row>
    <row r="248" spans="9:10" s="57" customFormat="1" ht="15">
      <c r="I248" s="77"/>
      <c r="J248" s="77"/>
    </row>
    <row r="249" spans="9:10" s="57" customFormat="1" ht="15">
      <c r="I249" s="77"/>
      <c r="J249" s="77"/>
    </row>
    <row r="250" spans="9:10" s="57" customFormat="1" ht="15">
      <c r="I250" s="77"/>
      <c r="J250" s="77"/>
    </row>
    <row r="251" spans="9:10" s="57" customFormat="1" ht="15">
      <c r="I251" s="77"/>
      <c r="J251" s="77"/>
    </row>
    <row r="252" spans="9:10" s="57" customFormat="1" ht="15">
      <c r="I252" s="77"/>
      <c r="J252" s="77"/>
    </row>
    <row r="253" spans="9:10" s="57" customFormat="1" ht="15">
      <c r="I253" s="77"/>
      <c r="J253" s="77"/>
    </row>
    <row r="254" spans="9:10" s="57" customFormat="1" ht="15">
      <c r="I254" s="77"/>
      <c r="J254" s="77"/>
    </row>
    <row r="255" spans="9:10" s="57" customFormat="1" ht="15">
      <c r="I255" s="77"/>
      <c r="J255" s="77"/>
    </row>
    <row r="256" spans="9:10" s="57" customFormat="1" ht="15">
      <c r="I256" s="77"/>
      <c r="J256" s="77"/>
    </row>
    <row r="257" spans="9:10" s="57" customFormat="1" ht="15">
      <c r="I257" s="77"/>
      <c r="J257" s="77"/>
    </row>
    <row r="258" spans="9:10" s="57" customFormat="1" ht="15">
      <c r="I258" s="77"/>
      <c r="J258" s="77"/>
    </row>
    <row r="259" spans="9:10" s="57" customFormat="1" ht="15">
      <c r="I259" s="77"/>
      <c r="J259" s="77"/>
    </row>
    <row r="260" spans="9:10" s="57" customFormat="1" ht="15">
      <c r="I260" s="77"/>
      <c r="J260" s="77"/>
    </row>
    <row r="261" spans="9:10" s="57" customFormat="1" ht="15">
      <c r="I261" s="77"/>
      <c r="J261" s="77"/>
    </row>
    <row r="262" spans="9:10" s="57" customFormat="1" ht="15">
      <c r="I262" s="77"/>
      <c r="J262" s="77"/>
    </row>
    <row r="263" spans="9:10" s="57" customFormat="1" ht="15">
      <c r="I263" s="77"/>
      <c r="J263" s="77"/>
    </row>
    <row r="264" spans="9:10" s="57" customFormat="1" ht="15">
      <c r="I264" s="77"/>
      <c r="J264" s="77"/>
    </row>
    <row r="265" spans="9:10" s="57" customFormat="1" ht="15">
      <c r="I265" s="77"/>
      <c r="J265" s="77"/>
    </row>
    <row r="266" spans="9:10" s="57" customFormat="1" ht="15">
      <c r="I266" s="77"/>
      <c r="J266" s="77"/>
    </row>
    <row r="267" spans="9:10" s="57" customFormat="1" ht="15">
      <c r="I267" s="77"/>
      <c r="J267" s="77"/>
    </row>
    <row r="268" spans="9:10" s="57" customFormat="1" ht="15">
      <c r="I268" s="77"/>
      <c r="J268" s="77"/>
    </row>
    <row r="269" spans="9:10" s="57" customFormat="1" ht="15">
      <c r="I269" s="77"/>
      <c r="J269" s="77"/>
    </row>
    <row r="270" spans="9:10" s="57" customFormat="1" ht="15">
      <c r="I270" s="77"/>
      <c r="J270" s="77"/>
    </row>
    <row r="271" spans="9:10" s="57" customFormat="1" ht="15">
      <c r="I271" s="77"/>
      <c r="J271" s="77"/>
    </row>
    <row r="272" spans="9:10" s="57" customFormat="1" ht="15">
      <c r="I272" s="77"/>
      <c r="J272" s="77"/>
    </row>
    <row r="273" spans="9:10" s="57" customFormat="1" ht="15">
      <c r="I273" s="77"/>
      <c r="J273" s="77"/>
    </row>
    <row r="274" spans="9:10" s="57" customFormat="1" ht="15">
      <c r="I274" s="77"/>
      <c r="J274" s="77"/>
    </row>
    <row r="275" spans="9:10" s="57" customFormat="1" ht="15">
      <c r="I275" s="77"/>
      <c r="J275" s="77"/>
    </row>
    <row r="276" spans="9:10" s="57" customFormat="1" ht="15">
      <c r="I276" s="77"/>
      <c r="J276" s="77"/>
    </row>
    <row r="277" spans="9:10" s="57" customFormat="1" ht="15">
      <c r="I277" s="77"/>
      <c r="J277" s="77"/>
    </row>
    <row r="278" spans="9:10" s="57" customFormat="1" ht="15">
      <c r="I278" s="77"/>
      <c r="J278" s="77"/>
    </row>
    <row r="279" spans="9:10" s="57" customFormat="1" ht="15">
      <c r="I279" s="77"/>
      <c r="J279" s="77"/>
    </row>
    <row r="280" spans="9:10" s="57" customFormat="1" ht="15">
      <c r="I280" s="77"/>
      <c r="J280" s="77"/>
    </row>
    <row r="281" spans="9:10" s="57" customFormat="1" ht="15">
      <c r="I281" s="77"/>
      <c r="J281" s="77"/>
    </row>
    <row r="282" spans="9:10" s="57" customFormat="1" ht="15">
      <c r="I282" s="77"/>
      <c r="J282" s="77"/>
    </row>
    <row r="283" spans="9:10" s="57" customFormat="1" ht="15">
      <c r="I283" s="77"/>
      <c r="J283" s="77"/>
    </row>
    <row r="284" spans="9:10" s="57" customFormat="1" ht="15">
      <c r="I284" s="77"/>
      <c r="J284" s="77"/>
    </row>
    <row r="285" spans="9:10" s="57" customFormat="1" ht="15">
      <c r="I285" s="77"/>
      <c r="J285" s="77"/>
    </row>
    <row r="286" spans="9:10" s="57" customFormat="1" ht="15">
      <c r="I286" s="77"/>
      <c r="J286" s="77"/>
    </row>
    <row r="287" spans="9:10" s="57" customFormat="1" ht="15">
      <c r="I287" s="77"/>
      <c r="J287" s="77"/>
    </row>
    <row r="288" spans="9:10" s="57" customFormat="1" ht="15">
      <c r="I288" s="77"/>
      <c r="J288" s="77"/>
    </row>
    <row r="289" spans="9:10" s="57" customFormat="1" ht="15">
      <c r="I289" s="77"/>
      <c r="J289" s="77"/>
    </row>
    <row r="290" spans="9:10" s="57" customFormat="1" ht="15">
      <c r="I290" s="77"/>
      <c r="J290" s="77"/>
    </row>
    <row r="291" spans="9:10" s="57" customFormat="1" ht="15">
      <c r="I291" s="77"/>
      <c r="J291" s="77"/>
    </row>
    <row r="292" spans="9:10" s="57" customFormat="1" ht="15">
      <c r="I292" s="77"/>
      <c r="J292" s="77"/>
    </row>
    <row r="293" spans="9:10" s="57" customFormat="1" ht="15">
      <c r="I293" s="77"/>
      <c r="J293" s="77"/>
    </row>
    <row r="294" spans="9:10" s="57" customFormat="1" ht="15">
      <c r="I294" s="77"/>
      <c r="J294" s="77"/>
    </row>
    <row r="295" spans="9:10" s="57" customFormat="1" ht="15">
      <c r="I295" s="77"/>
      <c r="J295" s="77"/>
    </row>
    <row r="296" spans="9:10" s="57" customFormat="1" ht="15">
      <c r="I296" s="77"/>
      <c r="J296" s="77"/>
    </row>
    <row r="297" spans="9:10" s="57" customFormat="1" ht="15">
      <c r="I297" s="77"/>
      <c r="J297" s="77"/>
    </row>
    <row r="298" spans="9:10" s="57" customFormat="1" ht="15">
      <c r="I298" s="77"/>
      <c r="J298" s="77"/>
    </row>
    <row r="299" spans="9:10" s="57" customFormat="1" ht="15">
      <c r="I299" s="77"/>
      <c r="J299" s="77"/>
    </row>
    <row r="300" spans="9:10" s="57" customFormat="1" ht="15">
      <c r="I300" s="77"/>
      <c r="J300" s="77"/>
    </row>
    <row r="301" spans="9:10" s="57" customFormat="1" ht="15">
      <c r="I301" s="77"/>
      <c r="J301" s="77"/>
    </row>
    <row r="302" spans="9:10" s="57" customFormat="1" ht="15">
      <c r="I302" s="77"/>
      <c r="J302" s="77"/>
    </row>
    <row r="303" spans="9:10" s="57" customFormat="1" ht="15">
      <c r="I303" s="77"/>
      <c r="J303" s="77"/>
    </row>
    <row r="304" spans="9:10" s="57" customFormat="1" ht="15">
      <c r="I304" s="77"/>
      <c r="J304" s="77"/>
    </row>
    <row r="305" spans="9:10" s="57" customFormat="1" ht="15">
      <c r="I305" s="77"/>
      <c r="J305" s="77"/>
    </row>
    <row r="306" spans="9:10" s="57" customFormat="1" ht="15">
      <c r="I306" s="77"/>
      <c r="J306" s="77"/>
    </row>
    <row r="307" spans="9:10" s="57" customFormat="1" ht="15">
      <c r="I307" s="77"/>
      <c r="J307" s="77"/>
    </row>
    <row r="308" spans="9:10" s="57" customFormat="1" ht="15">
      <c r="I308" s="77"/>
      <c r="J308" s="77"/>
    </row>
    <row r="309" spans="9:10" s="57" customFormat="1" ht="15">
      <c r="I309" s="77"/>
      <c r="J309" s="77"/>
    </row>
    <row r="310" spans="9:10" s="57" customFormat="1" ht="15">
      <c r="I310" s="77"/>
      <c r="J310" s="77"/>
    </row>
    <row r="311" spans="9:10" s="57" customFormat="1" ht="15">
      <c r="I311" s="77"/>
      <c r="J311" s="77"/>
    </row>
    <row r="312" spans="9:10" s="57" customFormat="1" ht="15">
      <c r="I312" s="77"/>
      <c r="J312" s="77"/>
    </row>
    <row r="313" spans="9:10" s="57" customFormat="1" ht="15">
      <c r="I313" s="77"/>
      <c r="J313" s="77"/>
    </row>
    <row r="314" spans="9:10" s="57" customFormat="1" ht="15">
      <c r="I314" s="77"/>
      <c r="J314" s="77"/>
    </row>
    <row r="315" spans="9:10" s="57" customFormat="1" ht="15">
      <c r="I315" s="77"/>
      <c r="J315" s="77"/>
    </row>
    <row r="316" spans="9:10" s="57" customFormat="1" ht="15">
      <c r="I316" s="77"/>
      <c r="J316" s="77"/>
    </row>
    <row r="317" spans="9:10" s="57" customFormat="1" ht="15">
      <c r="I317" s="77"/>
      <c r="J317" s="77"/>
    </row>
    <row r="318" spans="9:10" s="57" customFormat="1" ht="15">
      <c r="I318" s="77"/>
      <c r="J318" s="77"/>
    </row>
    <row r="319" spans="9:10" s="57" customFormat="1" ht="15">
      <c r="I319" s="77"/>
      <c r="J319" s="77"/>
    </row>
    <row r="320" spans="9:10" s="57" customFormat="1" ht="15">
      <c r="I320" s="77"/>
      <c r="J320" s="77"/>
    </row>
    <row r="321" spans="9:10" s="57" customFormat="1" ht="15">
      <c r="I321" s="77"/>
      <c r="J321" s="77"/>
    </row>
    <row r="322" spans="9:10" s="57" customFormat="1" ht="15">
      <c r="I322" s="77"/>
      <c r="J322" s="77"/>
    </row>
    <row r="323" spans="9:10" s="57" customFormat="1" ht="15">
      <c r="I323" s="77"/>
      <c r="J323" s="77"/>
    </row>
    <row r="324" spans="9:10" s="57" customFormat="1" ht="15">
      <c r="I324" s="77"/>
      <c r="J324" s="77"/>
    </row>
    <row r="325" spans="9:10" s="57" customFormat="1" ht="15">
      <c r="I325" s="77"/>
      <c r="J325" s="77"/>
    </row>
    <row r="326" spans="9:10" s="57" customFormat="1" ht="15">
      <c r="I326" s="77"/>
      <c r="J326" s="77"/>
    </row>
    <row r="327" spans="9:10" s="57" customFormat="1" ht="15">
      <c r="I327" s="77"/>
      <c r="J327" s="77"/>
    </row>
    <row r="328" spans="9:10" s="57" customFormat="1" ht="15">
      <c r="I328" s="77"/>
      <c r="J328" s="77"/>
    </row>
    <row r="329" spans="9:10" s="57" customFormat="1" ht="15">
      <c r="I329" s="77"/>
      <c r="J329" s="77"/>
    </row>
    <row r="330" spans="9:10" s="57" customFormat="1" ht="15">
      <c r="I330" s="77"/>
      <c r="J330" s="77"/>
    </row>
    <row r="331" spans="9:10" s="57" customFormat="1" ht="15">
      <c r="I331" s="77"/>
      <c r="J331" s="77"/>
    </row>
    <row r="332" spans="9:10" s="57" customFormat="1" ht="15">
      <c r="I332" s="77"/>
      <c r="J332" s="77"/>
    </row>
    <row r="333" spans="9:10" s="57" customFormat="1" ht="15">
      <c r="I333" s="77"/>
      <c r="J333" s="77"/>
    </row>
    <row r="334" spans="9:10" s="57" customFormat="1" ht="15">
      <c r="I334" s="77"/>
      <c r="J334" s="77"/>
    </row>
    <row r="335" spans="9:10" s="57" customFormat="1" ht="15">
      <c r="I335" s="77"/>
      <c r="J335" s="77"/>
    </row>
    <row r="336" spans="9:10" s="57" customFormat="1" ht="15">
      <c r="I336" s="77"/>
      <c r="J336" s="77"/>
    </row>
    <row r="337" spans="9:10" s="57" customFormat="1" ht="15">
      <c r="I337" s="77"/>
      <c r="J337" s="77"/>
    </row>
    <row r="338" spans="9:10" s="57" customFormat="1" ht="15">
      <c r="I338" s="77"/>
      <c r="J338" s="77"/>
    </row>
    <row r="339" spans="9:10" s="57" customFormat="1" ht="15">
      <c r="I339" s="77"/>
      <c r="J339" s="77"/>
    </row>
    <row r="340" spans="9:10" s="57" customFormat="1" ht="15">
      <c r="I340" s="77"/>
      <c r="J340" s="77"/>
    </row>
    <row r="341" spans="9:10" s="57" customFormat="1" ht="15">
      <c r="I341" s="77"/>
      <c r="J341" s="77"/>
    </row>
    <row r="342" spans="9:10" s="57" customFormat="1" ht="15">
      <c r="I342" s="77"/>
      <c r="J342" s="77"/>
    </row>
    <row r="343" spans="9:10" s="57" customFormat="1" ht="15">
      <c r="I343" s="77"/>
      <c r="J343" s="77"/>
    </row>
    <row r="344" spans="9:10" s="57" customFormat="1" ht="15">
      <c r="I344" s="77"/>
      <c r="J344" s="77"/>
    </row>
    <row r="345" spans="9:10" s="57" customFormat="1" ht="15">
      <c r="I345" s="77"/>
      <c r="J345" s="77"/>
    </row>
    <row r="346" spans="9:10" s="57" customFormat="1" ht="15">
      <c r="I346" s="77"/>
      <c r="J346" s="77"/>
    </row>
    <row r="347" spans="9:10" s="57" customFormat="1" ht="15">
      <c r="I347" s="77"/>
      <c r="J347" s="77"/>
    </row>
    <row r="348" spans="9:10" s="57" customFormat="1" ht="15">
      <c r="I348" s="77"/>
      <c r="J348" s="77"/>
    </row>
    <row r="349" spans="9:10" s="57" customFormat="1" ht="15">
      <c r="I349" s="77"/>
      <c r="J349" s="77"/>
    </row>
    <row r="350" spans="9:10" s="57" customFormat="1" ht="15">
      <c r="I350" s="77"/>
      <c r="J350" s="77"/>
    </row>
    <row r="351" spans="9:10" s="57" customFormat="1" ht="15">
      <c r="I351" s="77"/>
      <c r="J351" s="77"/>
    </row>
    <row r="352" spans="9:10" s="57" customFormat="1" ht="15">
      <c r="I352" s="77"/>
      <c r="J352" s="77"/>
    </row>
    <row r="353" spans="9:10" s="57" customFormat="1" ht="15">
      <c r="I353" s="77"/>
      <c r="J353" s="77"/>
    </row>
    <row r="354" spans="9:10" s="57" customFormat="1" ht="15">
      <c r="I354" s="77"/>
      <c r="J354" s="77"/>
    </row>
    <row r="355" spans="9:10" s="57" customFormat="1" ht="15">
      <c r="I355" s="77"/>
      <c r="J355" s="77"/>
    </row>
    <row r="356" spans="9:10" s="57" customFormat="1" ht="15">
      <c r="I356" s="77"/>
      <c r="J356" s="77"/>
    </row>
    <row r="357" spans="9:10" s="57" customFormat="1" ht="15">
      <c r="I357" s="77"/>
      <c r="J357" s="77"/>
    </row>
    <row r="358" spans="9:10" s="57" customFormat="1" ht="15">
      <c r="I358" s="77"/>
      <c r="J358" s="77"/>
    </row>
    <row r="359" spans="9:10" s="57" customFormat="1" ht="15">
      <c r="I359" s="77"/>
      <c r="J359" s="77"/>
    </row>
    <row r="360" spans="9:10" s="57" customFormat="1" ht="15">
      <c r="I360" s="77"/>
      <c r="J360" s="77"/>
    </row>
    <row r="361" spans="9:10" s="57" customFormat="1" ht="15">
      <c r="I361" s="77"/>
      <c r="J361" s="77"/>
    </row>
    <row r="362" spans="9:10" s="57" customFormat="1" ht="15">
      <c r="I362" s="77"/>
      <c r="J362" s="77"/>
    </row>
    <row r="363" spans="9:10" s="57" customFormat="1" ht="15">
      <c r="I363" s="77"/>
      <c r="J363" s="77"/>
    </row>
    <row r="364" spans="9:10" s="57" customFormat="1" ht="15">
      <c r="I364" s="77"/>
      <c r="J364" s="77"/>
    </row>
    <row r="365" spans="9:10" s="57" customFormat="1" ht="15">
      <c r="I365" s="77"/>
      <c r="J365" s="77"/>
    </row>
    <row r="366" spans="9:10" s="57" customFormat="1" ht="15">
      <c r="I366" s="77"/>
      <c r="J366" s="77"/>
    </row>
    <row r="367" spans="9:10" s="57" customFormat="1" ht="15">
      <c r="I367" s="77"/>
      <c r="J367" s="77"/>
    </row>
    <row r="368" spans="9:10" s="57" customFormat="1" ht="15">
      <c r="I368" s="77"/>
      <c r="J368" s="77"/>
    </row>
    <row r="369" spans="9:10" s="57" customFormat="1" ht="15">
      <c r="I369" s="77"/>
      <c r="J369" s="77"/>
    </row>
    <row r="370" spans="9:10" s="57" customFormat="1" ht="15">
      <c r="I370" s="77"/>
      <c r="J370" s="77"/>
    </row>
    <row r="371" spans="9:10" s="57" customFormat="1" ht="15">
      <c r="I371" s="77"/>
      <c r="J371" s="77"/>
    </row>
    <row r="372" spans="9:10" s="57" customFormat="1" ht="15">
      <c r="I372" s="77"/>
      <c r="J372" s="77"/>
    </row>
    <row r="373" spans="9:10" s="57" customFormat="1" ht="15">
      <c r="I373" s="77"/>
      <c r="J373" s="77"/>
    </row>
    <row r="374" spans="9:10" s="57" customFormat="1" ht="15">
      <c r="I374" s="77"/>
      <c r="J374" s="77"/>
    </row>
    <row r="375" spans="9:10" s="57" customFormat="1" ht="15">
      <c r="I375" s="77"/>
      <c r="J375" s="77"/>
    </row>
    <row r="376" spans="9:10" s="57" customFormat="1" ht="15">
      <c r="I376" s="77"/>
      <c r="J376" s="77"/>
    </row>
    <row r="377" spans="9:10" s="57" customFormat="1" ht="15">
      <c r="I377" s="77"/>
      <c r="J377" s="77"/>
    </row>
    <row r="378" spans="9:10" s="57" customFormat="1" ht="15">
      <c r="I378" s="77"/>
      <c r="J378" s="77"/>
    </row>
    <row r="379" spans="9:10" s="57" customFormat="1" ht="15">
      <c r="I379" s="77"/>
      <c r="J379" s="77"/>
    </row>
    <row r="380" spans="9:10" s="57" customFormat="1" ht="15">
      <c r="I380" s="77"/>
      <c r="J380" s="77"/>
    </row>
    <row r="381" spans="9:10" s="57" customFormat="1" ht="15">
      <c r="I381" s="77"/>
      <c r="J381" s="77"/>
    </row>
    <row r="382" spans="9:10" s="57" customFormat="1" ht="15">
      <c r="I382" s="77"/>
      <c r="J382" s="77"/>
    </row>
    <row r="383" spans="9:10" s="57" customFormat="1" ht="15">
      <c r="I383" s="77"/>
      <c r="J383" s="77"/>
    </row>
    <row r="384" spans="9:10" s="57" customFormat="1" ht="15">
      <c r="I384" s="77"/>
      <c r="J384" s="77"/>
    </row>
    <row r="385" spans="9:10" s="57" customFormat="1" ht="15">
      <c r="I385" s="77"/>
      <c r="J385" s="77"/>
    </row>
    <row r="386" spans="9:10" s="57" customFormat="1" ht="15">
      <c r="I386" s="77"/>
      <c r="J386" s="77"/>
    </row>
    <row r="387" spans="9:10" s="57" customFormat="1" ht="15">
      <c r="I387" s="77"/>
      <c r="J387" s="77"/>
    </row>
    <row r="388" spans="9:10" s="57" customFormat="1" ht="15">
      <c r="I388" s="77"/>
      <c r="J388" s="77"/>
    </row>
    <row r="389" spans="9:10" s="57" customFormat="1" ht="15">
      <c r="I389" s="77"/>
      <c r="J389" s="77"/>
    </row>
    <row r="390" spans="9:10" s="57" customFormat="1" ht="15">
      <c r="I390" s="77"/>
      <c r="J390" s="77"/>
    </row>
    <row r="391" spans="9:10" s="57" customFormat="1" ht="15">
      <c r="I391" s="77"/>
      <c r="J391" s="77"/>
    </row>
    <row r="392" spans="9:10" s="57" customFormat="1" ht="15">
      <c r="I392" s="77"/>
      <c r="J392" s="77"/>
    </row>
    <row r="393" spans="9:10" s="57" customFormat="1" ht="15">
      <c r="I393" s="77"/>
      <c r="J393" s="77"/>
    </row>
    <row r="394" spans="9:10" s="57" customFormat="1" ht="15">
      <c r="I394" s="77"/>
      <c r="J394" s="77"/>
    </row>
    <row r="395" spans="9:10" s="57" customFormat="1" ht="15">
      <c r="I395" s="77"/>
      <c r="J395" s="77"/>
    </row>
    <row r="396" spans="9:10" s="57" customFormat="1" ht="15">
      <c r="I396" s="77"/>
      <c r="J396" s="77"/>
    </row>
    <row r="397" spans="9:10" s="57" customFormat="1" ht="15">
      <c r="I397" s="77"/>
      <c r="J397" s="77"/>
    </row>
    <row r="398" spans="9:10" s="57" customFormat="1" ht="15">
      <c r="I398" s="77"/>
      <c r="J398" s="77"/>
    </row>
    <row r="399" spans="9:10" s="57" customFormat="1" ht="15">
      <c r="I399" s="77"/>
      <c r="J399" s="77"/>
    </row>
    <row r="400" spans="9:10" s="57" customFormat="1" ht="15">
      <c r="I400" s="77"/>
      <c r="J400" s="77"/>
    </row>
    <row r="401" spans="9:10" s="57" customFormat="1" ht="15">
      <c r="I401" s="77"/>
      <c r="J401" s="77"/>
    </row>
    <row r="402" spans="9:10" s="57" customFormat="1" ht="15">
      <c r="I402" s="77"/>
      <c r="J402" s="77"/>
    </row>
    <row r="403" spans="9:10" s="57" customFormat="1" ht="15">
      <c r="I403" s="77"/>
      <c r="J403" s="77"/>
    </row>
    <row r="404" spans="9:10" s="57" customFormat="1" ht="15">
      <c r="I404" s="77"/>
      <c r="J404" s="77"/>
    </row>
    <row r="405" spans="9:10" s="57" customFormat="1" ht="15">
      <c r="I405" s="77"/>
      <c r="J405" s="77"/>
    </row>
    <row r="406" spans="9:10" s="57" customFormat="1" ht="15">
      <c r="I406" s="77"/>
      <c r="J406" s="77"/>
    </row>
    <row r="407" spans="9:10" s="57" customFormat="1" ht="15">
      <c r="I407" s="77"/>
      <c r="J407" s="77"/>
    </row>
    <row r="408" spans="9:10" s="57" customFormat="1" ht="15">
      <c r="I408" s="77"/>
      <c r="J408" s="77"/>
    </row>
    <row r="409" spans="9:10" s="57" customFormat="1" ht="15">
      <c r="I409" s="77"/>
      <c r="J409" s="77"/>
    </row>
    <row r="410" spans="9:10" s="57" customFormat="1" ht="15">
      <c r="I410" s="77"/>
      <c r="J410" s="77"/>
    </row>
    <row r="411" spans="9:10" s="57" customFormat="1" ht="15">
      <c r="I411" s="77"/>
      <c r="J411" s="77"/>
    </row>
    <row r="412" spans="9:10" s="57" customFormat="1" ht="15">
      <c r="I412" s="77"/>
      <c r="J412" s="77"/>
    </row>
    <row r="413" spans="9:10" s="57" customFormat="1" ht="15">
      <c r="I413" s="77"/>
      <c r="J413" s="77"/>
    </row>
    <row r="414" spans="9:10" s="57" customFormat="1" ht="15">
      <c r="I414" s="77"/>
      <c r="J414" s="77"/>
    </row>
    <row r="415" spans="9:10" s="57" customFormat="1" ht="15">
      <c r="I415" s="77"/>
      <c r="J415" s="77"/>
    </row>
    <row r="416" spans="9:10" s="57" customFormat="1" ht="15">
      <c r="I416" s="77"/>
      <c r="J416" s="77"/>
    </row>
    <row r="417" spans="9:10" s="57" customFormat="1" ht="15">
      <c r="I417" s="77"/>
      <c r="J417" s="77"/>
    </row>
    <row r="418" spans="9:10" s="57" customFormat="1" ht="15">
      <c r="I418" s="77"/>
      <c r="J418" s="77"/>
    </row>
    <row r="419" spans="9:10" s="57" customFormat="1" ht="15">
      <c r="I419" s="77"/>
      <c r="J419" s="77"/>
    </row>
    <row r="420" spans="9:10" s="57" customFormat="1" ht="15">
      <c r="I420" s="77"/>
      <c r="J420" s="77"/>
    </row>
    <row r="421" spans="9:10" s="57" customFormat="1" ht="15">
      <c r="I421" s="77"/>
      <c r="J421" s="77"/>
    </row>
    <row r="422" spans="9:10" s="57" customFormat="1" ht="15">
      <c r="I422" s="77"/>
      <c r="J422" s="77"/>
    </row>
    <row r="423" spans="9:10" s="57" customFormat="1" ht="15">
      <c r="I423" s="77"/>
      <c r="J423" s="77"/>
    </row>
    <row r="424" spans="9:10" s="57" customFormat="1" ht="15">
      <c r="I424" s="77"/>
      <c r="J424" s="77"/>
    </row>
    <row r="425" spans="9:10" s="57" customFormat="1" ht="15">
      <c r="I425" s="77"/>
      <c r="J425" s="77"/>
    </row>
    <row r="426" spans="9:10" s="57" customFormat="1" ht="15">
      <c r="I426" s="77"/>
      <c r="J426" s="77"/>
    </row>
    <row r="427" spans="9:10" s="57" customFormat="1" ht="15">
      <c r="I427" s="77"/>
      <c r="J427" s="77"/>
    </row>
    <row r="428" spans="9:10" s="57" customFormat="1" ht="15">
      <c r="I428" s="77"/>
      <c r="J428" s="77"/>
    </row>
    <row r="429" spans="9:10" s="57" customFormat="1" ht="15">
      <c r="I429" s="77"/>
      <c r="J429" s="77"/>
    </row>
    <row r="430" spans="9:10" s="57" customFormat="1" ht="15">
      <c r="I430" s="77"/>
      <c r="J430" s="77"/>
    </row>
    <row r="431" spans="9:10" s="57" customFormat="1" ht="15">
      <c r="I431" s="77"/>
      <c r="J431" s="77"/>
    </row>
    <row r="432" spans="9:10" s="57" customFormat="1" ht="15">
      <c r="I432" s="77"/>
      <c r="J432" s="77"/>
    </row>
    <row r="433" spans="9:10" s="57" customFormat="1" ht="15">
      <c r="I433" s="77"/>
      <c r="J433" s="77"/>
    </row>
    <row r="434" spans="9:10" s="57" customFormat="1" ht="15">
      <c r="I434" s="77"/>
      <c r="J434" s="77"/>
    </row>
    <row r="435" spans="9:10" s="57" customFormat="1" ht="15">
      <c r="I435" s="77"/>
      <c r="J435" s="77"/>
    </row>
    <row r="436" spans="9:10" s="57" customFormat="1" ht="15">
      <c r="I436" s="77"/>
      <c r="J436" s="77"/>
    </row>
    <row r="437" spans="9:10" s="57" customFormat="1" ht="15">
      <c r="I437" s="77"/>
      <c r="J437" s="77"/>
    </row>
    <row r="438" spans="9:10" s="57" customFormat="1" ht="15">
      <c r="I438" s="77"/>
      <c r="J438" s="77"/>
    </row>
    <row r="439" spans="9:10" s="57" customFormat="1" ht="15">
      <c r="I439" s="77"/>
      <c r="J439" s="77"/>
    </row>
    <row r="440" spans="9:10" s="57" customFormat="1" ht="15">
      <c r="I440" s="77"/>
      <c r="J440" s="77"/>
    </row>
    <row r="441" spans="9:10" s="57" customFormat="1" ht="15">
      <c r="I441" s="77"/>
      <c r="J441" s="77"/>
    </row>
    <row r="442" spans="9:10" s="57" customFormat="1" ht="15">
      <c r="I442" s="77"/>
      <c r="J442" s="77"/>
    </row>
    <row r="443" spans="9:10" s="57" customFormat="1" ht="15">
      <c r="I443" s="77"/>
      <c r="J443" s="77"/>
    </row>
    <row r="444" spans="9:10" s="57" customFormat="1" ht="15">
      <c r="I444" s="77"/>
      <c r="J444" s="77"/>
    </row>
    <row r="445" spans="9:10" s="57" customFormat="1" ht="15">
      <c r="I445" s="77"/>
      <c r="J445" s="77"/>
    </row>
    <row r="446" spans="9:10" s="57" customFormat="1" ht="15">
      <c r="I446" s="77"/>
      <c r="J446" s="77"/>
    </row>
    <row r="447" spans="9:10" s="57" customFormat="1" ht="15">
      <c r="I447" s="77"/>
      <c r="J447" s="77"/>
    </row>
    <row r="448" spans="9:10" s="57" customFormat="1" ht="15">
      <c r="I448" s="77"/>
      <c r="J448" s="77"/>
    </row>
    <row r="449" spans="9:10" s="57" customFormat="1" ht="15">
      <c r="I449" s="77"/>
      <c r="J449" s="77"/>
    </row>
    <row r="450" spans="9:10" s="57" customFormat="1" ht="15">
      <c r="I450" s="77"/>
      <c r="J450" s="77"/>
    </row>
    <row r="451" spans="9:10" s="57" customFormat="1" ht="15">
      <c r="I451" s="77"/>
      <c r="J451" s="77"/>
    </row>
    <row r="452" spans="9:10" s="57" customFormat="1" ht="15">
      <c r="I452" s="77"/>
      <c r="J452" s="77"/>
    </row>
    <row r="453" spans="9:10" s="57" customFormat="1" ht="15">
      <c r="I453" s="77"/>
      <c r="J453" s="77"/>
    </row>
    <row r="454" spans="9:10" s="57" customFormat="1" ht="15">
      <c r="I454" s="77"/>
      <c r="J454" s="77"/>
    </row>
    <row r="455" spans="9:10" s="57" customFormat="1" ht="15">
      <c r="I455" s="77"/>
      <c r="J455" s="77"/>
    </row>
    <row r="456" spans="9:10" s="57" customFormat="1" ht="15">
      <c r="I456" s="77"/>
      <c r="J456" s="77"/>
    </row>
    <row r="457" spans="9:10" s="57" customFormat="1" ht="15">
      <c r="I457" s="77"/>
      <c r="J457" s="77"/>
    </row>
    <row r="458" spans="9:10" s="57" customFormat="1" ht="15">
      <c r="I458" s="77"/>
      <c r="J458" s="77"/>
    </row>
    <row r="459" spans="9:10" s="57" customFormat="1" ht="15">
      <c r="I459" s="77"/>
      <c r="J459" s="77"/>
    </row>
    <row r="460" spans="9:10" s="57" customFormat="1" ht="15">
      <c r="I460" s="77"/>
      <c r="J460" s="77"/>
    </row>
    <row r="461" spans="9:10" s="57" customFormat="1" ht="15">
      <c r="I461" s="77"/>
      <c r="J461" s="77"/>
    </row>
    <row r="462" spans="9:10" s="57" customFormat="1" ht="15">
      <c r="I462" s="77"/>
      <c r="J462" s="77"/>
    </row>
    <row r="463" spans="9:10" s="57" customFormat="1" ht="15">
      <c r="I463" s="77"/>
      <c r="J463" s="77"/>
    </row>
    <row r="464" spans="9:10" s="57" customFormat="1" ht="15">
      <c r="I464" s="77"/>
      <c r="J464" s="77"/>
    </row>
    <row r="465" spans="9:10" s="57" customFormat="1" ht="15">
      <c r="I465" s="77"/>
      <c r="J465" s="77"/>
    </row>
    <row r="466" spans="9:10" s="57" customFormat="1" ht="15">
      <c r="I466" s="77"/>
      <c r="J466" s="77"/>
    </row>
    <row r="467" spans="9:10" s="57" customFormat="1" ht="15">
      <c r="I467" s="77"/>
      <c r="J467" s="77"/>
    </row>
    <row r="468" spans="9:10" s="57" customFormat="1" ht="15">
      <c r="I468" s="77"/>
      <c r="J468" s="77"/>
    </row>
    <row r="469" spans="9:10" s="57" customFormat="1" ht="15">
      <c r="I469" s="77"/>
      <c r="J469" s="77"/>
    </row>
    <row r="470" spans="9:10" s="57" customFormat="1" ht="15">
      <c r="I470" s="77"/>
      <c r="J470" s="77"/>
    </row>
    <row r="471" spans="9:10" s="57" customFormat="1" ht="15">
      <c r="I471" s="77"/>
      <c r="J471" s="77"/>
    </row>
    <row r="472" spans="9:10" s="57" customFormat="1" ht="15">
      <c r="I472" s="77"/>
      <c r="J472" s="77"/>
    </row>
    <row r="473" spans="9:10" s="57" customFormat="1" ht="15">
      <c r="I473" s="77"/>
      <c r="J473" s="77"/>
    </row>
    <row r="474" spans="9:10" s="57" customFormat="1" ht="15">
      <c r="I474" s="77"/>
      <c r="J474" s="77"/>
    </row>
    <row r="475" spans="9:10" s="57" customFormat="1" ht="15">
      <c r="I475" s="77"/>
      <c r="J475" s="77"/>
    </row>
    <row r="476" spans="9:10" s="57" customFormat="1" ht="15">
      <c r="I476" s="77"/>
      <c r="J476" s="77"/>
    </row>
    <row r="477" spans="9:10" s="57" customFormat="1" ht="15">
      <c r="I477" s="77"/>
      <c r="J477" s="77"/>
    </row>
    <row r="478" spans="9:10" s="57" customFormat="1" ht="15">
      <c r="I478" s="77"/>
      <c r="J478" s="77"/>
    </row>
    <row r="479" spans="9:10" s="57" customFormat="1" ht="15">
      <c r="I479" s="77"/>
      <c r="J479" s="77"/>
    </row>
    <row r="480" spans="9:10" s="57" customFormat="1" ht="15">
      <c r="I480" s="77"/>
      <c r="J480" s="77"/>
    </row>
    <row r="481" spans="9:10" s="57" customFormat="1" ht="15">
      <c r="I481" s="77"/>
      <c r="J481" s="77"/>
    </row>
    <row r="482" spans="9:10" s="57" customFormat="1" ht="15">
      <c r="I482" s="77"/>
      <c r="J482" s="77"/>
    </row>
    <row r="483" spans="9:10" s="57" customFormat="1" ht="15">
      <c r="I483" s="77"/>
      <c r="J483" s="77"/>
    </row>
    <row r="484" spans="9:10" s="57" customFormat="1" ht="15">
      <c r="I484" s="77"/>
      <c r="J484" s="77"/>
    </row>
    <row r="485" spans="9:10" s="57" customFormat="1" ht="15">
      <c r="I485" s="77"/>
      <c r="J485" s="77"/>
    </row>
    <row r="486" spans="9:10" s="57" customFormat="1" ht="15">
      <c r="I486" s="77"/>
      <c r="J486" s="77"/>
    </row>
    <row r="487" spans="9:10" s="57" customFormat="1" ht="15">
      <c r="I487" s="77"/>
      <c r="J487" s="77"/>
    </row>
    <row r="488" spans="9:10" s="57" customFormat="1" ht="15">
      <c r="I488" s="77"/>
      <c r="J488" s="77"/>
    </row>
    <row r="489" spans="9:10" s="57" customFormat="1" ht="15">
      <c r="I489" s="77"/>
      <c r="J489" s="77"/>
    </row>
    <row r="490" spans="9:10" s="57" customFormat="1" ht="15">
      <c r="I490" s="77"/>
      <c r="J490" s="77"/>
    </row>
    <row r="491" spans="9:10" s="57" customFormat="1" ht="15">
      <c r="I491" s="77"/>
      <c r="J491" s="77"/>
    </row>
    <row r="492" spans="9:10" s="57" customFormat="1" ht="15">
      <c r="I492" s="77"/>
      <c r="J492" s="77"/>
    </row>
    <row r="493" spans="9:10" s="57" customFormat="1" ht="15">
      <c r="I493" s="77"/>
      <c r="J493" s="77"/>
    </row>
    <row r="494" spans="9:10" s="57" customFormat="1" ht="15">
      <c r="I494" s="77"/>
      <c r="J494" s="77"/>
    </row>
    <row r="495" spans="9:10" s="57" customFormat="1" ht="15">
      <c r="I495" s="77"/>
      <c r="J495" s="77"/>
    </row>
    <row r="496" spans="9:10" s="57" customFormat="1" ht="15">
      <c r="I496" s="77"/>
      <c r="J496" s="77"/>
    </row>
    <row r="497" spans="9:10" s="57" customFormat="1" ht="15">
      <c r="I497" s="77"/>
      <c r="J497" s="77"/>
    </row>
    <row r="498" spans="9:10" s="57" customFormat="1" ht="15">
      <c r="I498" s="77"/>
      <c r="J498" s="77"/>
    </row>
    <row r="499" spans="9:10" s="57" customFormat="1" ht="15">
      <c r="I499" s="77"/>
      <c r="J499" s="77"/>
    </row>
    <row r="500" spans="9:10" s="57" customFormat="1" ht="15">
      <c r="I500" s="77"/>
      <c r="J500" s="77"/>
    </row>
    <row r="501" spans="9:10" s="57" customFormat="1" ht="15">
      <c r="I501" s="77"/>
      <c r="J501" s="77"/>
    </row>
    <row r="502" spans="9:10" s="57" customFormat="1" ht="15">
      <c r="I502" s="77"/>
      <c r="J502" s="77"/>
    </row>
    <row r="503" spans="9:10" s="57" customFormat="1" ht="15">
      <c r="I503" s="77"/>
      <c r="J503" s="77"/>
    </row>
    <row r="504" spans="9:10" s="57" customFormat="1" ht="15">
      <c r="I504" s="77"/>
      <c r="J504" s="77"/>
    </row>
    <row r="505" spans="9:10" s="57" customFormat="1" ht="15">
      <c r="I505" s="77"/>
      <c r="J505" s="77"/>
    </row>
    <row r="506" spans="9:10" s="57" customFormat="1" ht="15">
      <c r="I506" s="77"/>
      <c r="J506" s="77"/>
    </row>
    <row r="507" spans="9:10" s="57" customFormat="1" ht="15">
      <c r="I507" s="77"/>
      <c r="J507" s="77"/>
    </row>
    <row r="508" spans="9:10" s="57" customFormat="1" ht="15">
      <c r="I508" s="77"/>
      <c r="J508" s="77"/>
    </row>
    <row r="509" spans="9:10" s="57" customFormat="1" ht="15">
      <c r="I509" s="77"/>
      <c r="J509" s="77"/>
    </row>
    <row r="510" spans="9:10" s="57" customFormat="1" ht="15">
      <c r="I510" s="77"/>
      <c r="J510" s="77"/>
    </row>
    <row r="511" spans="9:10" s="57" customFormat="1" ht="15">
      <c r="I511" s="77"/>
      <c r="J511" s="77"/>
    </row>
    <row r="512" spans="9:10" s="57" customFormat="1" ht="15">
      <c r="I512" s="77"/>
      <c r="J512" s="77"/>
    </row>
    <row r="513" spans="9:10" s="57" customFormat="1" ht="15">
      <c r="I513" s="77"/>
      <c r="J513" s="77"/>
    </row>
    <row r="514" spans="9:10" s="57" customFormat="1" ht="15">
      <c r="I514" s="77"/>
      <c r="J514" s="77"/>
    </row>
    <row r="515" spans="9:10" s="57" customFormat="1" ht="15">
      <c r="I515" s="77"/>
      <c r="J515" s="77"/>
    </row>
    <row r="516" spans="9:10" s="57" customFormat="1" ht="15">
      <c r="I516" s="77"/>
      <c r="J516" s="77"/>
    </row>
    <row r="517" spans="9:10" s="57" customFormat="1" ht="15">
      <c r="I517" s="77"/>
      <c r="J517" s="77"/>
    </row>
    <row r="518" spans="9:10" s="57" customFormat="1" ht="15">
      <c r="I518" s="77"/>
      <c r="J518" s="77"/>
    </row>
    <row r="519" spans="9:10" s="57" customFormat="1" ht="15">
      <c r="I519" s="77"/>
      <c r="J519" s="77"/>
    </row>
    <row r="520" spans="9:10" s="57" customFormat="1" ht="15">
      <c r="I520" s="77"/>
      <c r="J520" s="77"/>
    </row>
    <row r="521" spans="9:10" s="57" customFormat="1" ht="15">
      <c r="I521" s="77"/>
      <c r="J521" s="77"/>
    </row>
    <row r="522" spans="9:10" s="57" customFormat="1" ht="15">
      <c r="I522" s="77"/>
      <c r="J522" s="77"/>
    </row>
    <row r="523" spans="9:10" s="57" customFormat="1" ht="15">
      <c r="I523" s="77"/>
      <c r="J523" s="77"/>
    </row>
    <row r="524" spans="9:10" s="57" customFormat="1" ht="15">
      <c r="I524" s="77"/>
      <c r="J524" s="77"/>
    </row>
    <row r="525" spans="9:10" s="57" customFormat="1" ht="15">
      <c r="I525" s="77"/>
      <c r="J525" s="77"/>
    </row>
    <row r="526" spans="9:10" s="57" customFormat="1" ht="15">
      <c r="I526" s="77"/>
      <c r="J526" s="77"/>
    </row>
    <row r="527" spans="9:10" s="57" customFormat="1" ht="15">
      <c r="I527" s="77"/>
      <c r="J527" s="77"/>
    </row>
    <row r="528" spans="9:10" s="57" customFormat="1" ht="15">
      <c r="I528" s="77"/>
      <c r="J528" s="77"/>
    </row>
    <row r="529" spans="9:10" s="57" customFormat="1" ht="15">
      <c r="I529" s="77"/>
      <c r="J529" s="77"/>
    </row>
    <row r="530" spans="9:10" s="57" customFormat="1" ht="15">
      <c r="I530" s="77"/>
      <c r="J530" s="77"/>
    </row>
    <row r="531" spans="9:10" s="57" customFormat="1" ht="15">
      <c r="I531" s="77"/>
      <c r="J531" s="77"/>
    </row>
    <row r="532" spans="9:10" s="57" customFormat="1" ht="15">
      <c r="I532" s="77"/>
      <c r="J532" s="77"/>
    </row>
    <row r="533" spans="9:10" s="57" customFormat="1" ht="15">
      <c r="I533" s="77"/>
      <c r="J533" s="77"/>
    </row>
    <row r="534" spans="9:10" s="57" customFormat="1" ht="15">
      <c r="I534" s="77"/>
      <c r="J534" s="77"/>
    </row>
    <row r="535" spans="9:10" s="57" customFormat="1" ht="15">
      <c r="I535" s="77"/>
      <c r="J535" s="77"/>
    </row>
    <row r="536" spans="9:10" s="57" customFormat="1" ht="15">
      <c r="I536" s="77"/>
      <c r="J536" s="77"/>
    </row>
    <row r="537" spans="9:10" s="57" customFormat="1" ht="15">
      <c r="I537" s="77"/>
      <c r="J537" s="77"/>
    </row>
    <row r="538" spans="9:10" s="57" customFormat="1" ht="15">
      <c r="I538" s="77"/>
      <c r="J538" s="77"/>
    </row>
    <row r="539" spans="9:10" s="57" customFormat="1" ht="15">
      <c r="I539" s="77"/>
      <c r="J539" s="77"/>
    </row>
    <row r="540" spans="9:10" s="57" customFormat="1" ht="15">
      <c r="I540" s="77"/>
      <c r="J540" s="77"/>
    </row>
    <row r="541" spans="9:10" s="57" customFormat="1" ht="15">
      <c r="I541" s="77"/>
      <c r="J541" s="77"/>
    </row>
    <row r="542" spans="9:10" s="57" customFormat="1" ht="15">
      <c r="I542" s="77"/>
      <c r="J542" s="77"/>
    </row>
    <row r="543" spans="9:10" s="57" customFormat="1" ht="15">
      <c r="I543" s="77"/>
      <c r="J543" s="77"/>
    </row>
    <row r="544" spans="9:10" s="57" customFormat="1" ht="15">
      <c r="I544" s="77"/>
      <c r="J544" s="77"/>
    </row>
  </sheetData>
  <sheetProtection password="E9ED" sheet="1" objects="1" scenarios="1" selectLockedCells="1"/>
  <mergeCells count="16">
    <mergeCell ref="B85:C85"/>
    <mergeCell ref="B83:C83"/>
    <mergeCell ref="B81:C81"/>
    <mergeCell ref="B79:C79"/>
    <mergeCell ref="B77:G77"/>
    <mergeCell ref="B9:G9"/>
    <mergeCell ref="B7:G7"/>
    <mergeCell ref="B8:G8"/>
    <mergeCell ref="B19:G19"/>
    <mergeCell ref="B20:G20"/>
    <mergeCell ref="E12:F12"/>
    <mergeCell ref="E13:F13"/>
    <mergeCell ref="C15:F15"/>
    <mergeCell ref="C16:F16"/>
    <mergeCell ref="C17:F17"/>
    <mergeCell ref="C11:F11"/>
  </mergeCells>
  <conditionalFormatting sqref="D22:F71">
    <cfRule type="cellIs" priority="3" dxfId="16" operator="equal" stopIfTrue="1">
      <formula>"No"</formula>
    </cfRule>
    <cfRule type="cellIs" priority="4" dxfId="15" operator="equal" stopIfTrue="1">
      <formula>"Yes"</formula>
    </cfRule>
  </conditionalFormatting>
  <conditionalFormatting sqref="G74">
    <cfRule type="cellIs" priority="1" dxfId="15" operator="greaterThan" stopIfTrue="1">
      <formula>0.0999</formula>
    </cfRule>
    <cfRule type="cellIs" priority="2" dxfId="16" operator="lessThan" stopIfTrue="1">
      <formula>0.1</formula>
    </cfRule>
  </conditionalFormatting>
  <dataValidations count="3">
    <dataValidation type="list" allowBlank="1" showInputMessage="1" showErrorMessage="1" promptTitle="Materials Calculation Method" prompt="Select method used to determine Total Materials Value" sqref="E12">
      <formula1>"Click Here to Select,Default Materials Value,Actual Materials Value"</formula1>
    </dataValidation>
    <dataValidation allowBlank="1" showErrorMessage="1" promptTitle="Materials Calculation Method" prompt="Select which method you use to create the total materials value" sqref="C12:C13"/>
    <dataValidation type="list" allowBlank="1" showInputMessage="1" showErrorMessage="1" sqref="D22:F71">
      <formula1>"Yes,No"</formula1>
    </dataValidation>
  </dataValidations>
  <printOptions/>
  <pageMargins left="0.45" right="0.45" top="0.5" bottom="0.5" header="0.3" footer="0.3"/>
  <pageSetup fitToHeight="2" horizontalDpi="600" verticalDpi="600" orientation="portrait" scale="79" r:id="rId2"/>
  <rowBreaks count="1" manualBreakCount="1">
    <brk id="49" min="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Gloster</dc:creator>
  <cp:keywords/>
  <dc:description/>
  <cp:lastModifiedBy>Meribe, Malika</cp:lastModifiedBy>
  <cp:lastPrinted>2010-06-14T18:59:16Z</cp:lastPrinted>
  <dcterms:created xsi:type="dcterms:W3CDTF">2009-02-16T21:29:37Z</dcterms:created>
  <dcterms:modified xsi:type="dcterms:W3CDTF">2019-07-01T20:27:09Z</dcterms:modified>
  <cp:category/>
  <cp:version/>
  <cp:contentType/>
  <cp:contentStatus/>
</cp:coreProperties>
</file>